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https://dfwr-my.sharepoint.com/personal/info_dfwr_de/Documents/Aktenplan/6   Öffentlichkeitsarbeit/6 Öffentlichkeitsarbeit allg/Webseite/05 Inhalte/Korrekturen/4-Service/Arbeitshilfen/"/>
    </mc:Choice>
  </mc:AlternateContent>
  <xr:revisionPtr revIDLastSave="0" documentId="8_{BB7FE5CE-C1ED-45CF-937F-317FBA4E5D8A}" xr6:coauthVersionLast="47" xr6:coauthVersionMax="47" xr10:uidLastSave="{00000000-0000-0000-0000-000000000000}"/>
  <workbookProtection workbookAlgorithmName="SHA-512" workbookHashValue="q2Q97ZxqXnVNEI53Cp/8haiiDPTTU70OHgY15fqxDoDmxWLLX4ovXs0p4tKyaLkg1vVlcfUOlmR5cRDZV6OnPA==" workbookSaltValue="xK49LBiBU2BPWE0ItvfJqA==" workbookSpinCount="100000" lockStructure="1"/>
  <bookViews>
    <workbookView xWindow="-110" yWindow="-110" windowWidth="19420" windowHeight="10420" xr2:uid="{00000000-000D-0000-FFFF-FFFF00000000}"/>
  </bookViews>
  <sheets>
    <sheet name="Erläuterungen" sheetId="24" r:id="rId1"/>
    <sheet name="Eingabe" sheetId="1" r:id="rId2"/>
    <sheet name="Waldbesitzerbericht" sheetId="21" r:id="rId3"/>
    <sheet name="Hauptergebnisse" sheetId="17" r:id="rId4"/>
    <sheet name="Eiche" sheetId="2" r:id="rId5"/>
    <sheet name="Buche" sheetId="3" r:id="rId6"/>
    <sheet name="ALh" sheetId="4" r:id="rId7"/>
    <sheet name="ALn" sheetId="5" r:id="rId8"/>
    <sheet name="Fichte" sheetId="6" r:id="rId9"/>
    <sheet name="Douglasie" sheetId="7" r:id="rId10"/>
    <sheet name="Kiefer" sheetId="8" r:id="rId11"/>
    <sheet name="Lärche" sheetId="9" r:id="rId12"/>
    <sheet name="Parameter" sheetId="10" r:id="rId13"/>
    <sheet name="Hilfsblatt" sheetId="22" r:id="rId14"/>
  </sheets>
  <definedNames>
    <definedName name="_CTVBIBLIOGRAPHY1" localSheetId="0">Erläuterungen!$A$204</definedName>
    <definedName name="_CTVL00135a7a2bcbb734b29af3aa82341c06fec" localSheetId="0">Erläuterungen!$A$206</definedName>
    <definedName name="_CTVL0013ee17a41072d4ef899da32e4ce9dbee9" localSheetId="0">Erläuterungen!$A$214</definedName>
    <definedName name="_CTVL0016c560007f51b43b0adb0af4529a44494" localSheetId="0">Erläuterungen!$A$209</definedName>
    <definedName name="_CTVL0017b597b43fa17488182719ad2317250d3" localSheetId="0">Erläuterungen!$A$229</definedName>
    <definedName name="_CTVL00183de7bb871e047128b106acb1de2aea8" localSheetId="0">Erläuterungen!$A$220</definedName>
    <definedName name="_CTVL0018741cd92b01143c09b8c09ffa1b8a730" localSheetId="0">Erläuterungen!#REF!</definedName>
    <definedName name="_CTVL0018b2999c4ead8454a9a2491858df0d71d" localSheetId="0">Erläuterungen!$A$217</definedName>
    <definedName name="_CTVL001a7243c2376004077aaba149fd05fbd3c" localSheetId="0">Erläuterungen!$A$226</definedName>
    <definedName name="_CTVL001bd9a71eb41b4492899569f1f79de4dd6" localSheetId="0">Erläuterungen!$A$222</definedName>
    <definedName name="_CTVL001ccf7be7976214a0685c2233ed0446ce7" localSheetId="0">Erläuterungen!$A$233</definedName>
    <definedName name="_CTVP001478d81aa8c5541b7bf9a291f823240a8" localSheetId="0">Erläuterungen!$A$79</definedName>
    <definedName name="_CTVP001879cc5b7dbd54ff2bee80c99b20d2cc1" localSheetId="0">Erläuterungen!$A$66</definedName>
    <definedName name="_CTVP001af4dbcf62ad24cb59b2e6821a8290a0f" localSheetId="0">Erläuterungen!$A$95</definedName>
    <definedName name="_CTVP001d5044c89ef0447a0b5eebd4ce9e1d46d" localSheetId="0">Erläuterungen!$A$4</definedName>
    <definedName name="_xlnm.Print_Area" localSheetId="3">Hauptergebnisse!$A$1:$P$37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0" i="22" l="1"/>
  <c r="M39" i="17" l="1"/>
  <c r="M86" i="1"/>
  <c r="M85" i="1"/>
  <c r="M84" i="1"/>
  <c r="M83" i="1"/>
  <c r="M76" i="1"/>
  <c r="M75" i="1"/>
  <c r="M74" i="1"/>
  <c r="M73" i="1"/>
  <c r="M66" i="1"/>
  <c r="M65" i="1"/>
  <c r="M64" i="1"/>
  <c r="M63" i="1"/>
  <c r="M56" i="1"/>
  <c r="M55" i="1"/>
  <c r="M54" i="1"/>
  <c r="M53" i="1"/>
  <c r="M46" i="1"/>
  <c r="M45" i="1"/>
  <c r="M44" i="1"/>
  <c r="M43" i="1"/>
  <c r="M36" i="1"/>
  <c r="M35" i="1"/>
  <c r="M34" i="1"/>
  <c r="M33" i="1"/>
  <c r="M25" i="1"/>
  <c r="M24" i="1"/>
  <c r="M23" i="1"/>
  <c r="M22" i="1"/>
  <c r="M12" i="1"/>
  <c r="M13" i="1"/>
  <c r="M14" i="1"/>
  <c r="M15" i="1"/>
  <c r="N25" i="1" l="1"/>
  <c r="N24" i="1"/>
  <c r="N23" i="1"/>
  <c r="N36" i="1"/>
  <c r="N35" i="1"/>
  <c r="N34" i="1"/>
  <c r="N46" i="1"/>
  <c r="N45" i="1"/>
  <c r="N44" i="1"/>
  <c r="N56" i="1"/>
  <c r="N55" i="1"/>
  <c r="N54" i="1"/>
  <c r="N66" i="1"/>
  <c r="N65" i="1"/>
  <c r="N64" i="1"/>
  <c r="N76" i="1"/>
  <c r="N75" i="1"/>
  <c r="N74" i="1"/>
  <c r="N86" i="1"/>
  <c r="N85" i="1"/>
  <c r="N84" i="1"/>
  <c r="N15" i="1"/>
  <c r="N14" i="1"/>
  <c r="N13" i="1"/>
  <c r="A118" i="24"/>
  <c r="A240" i="24" l="1"/>
  <c r="A93" i="1"/>
  <c r="A19" i="22"/>
  <c r="B84" i="10"/>
  <c r="A47" i="9"/>
  <c r="A47" i="8"/>
  <c r="A47" i="7"/>
  <c r="A47" i="6"/>
  <c r="A47" i="5"/>
  <c r="A47" i="4"/>
  <c r="A47" i="3"/>
  <c r="A50" i="21" l="1"/>
  <c r="B79" i="10" l="1"/>
  <c r="A36" i="9" l="1"/>
  <c r="A35" i="9"/>
  <c r="A36" i="8"/>
  <c r="A35" i="8"/>
  <c r="A36" i="7"/>
  <c r="A35" i="7"/>
  <c r="A36" i="6"/>
  <c r="A35" i="6"/>
  <c r="A36" i="5"/>
  <c r="A35" i="5"/>
  <c r="A36" i="4"/>
  <c r="A35" i="4"/>
  <c r="A35" i="3"/>
  <c r="A36" i="3"/>
  <c r="A18" i="9" l="1"/>
  <c r="A19" i="9"/>
  <c r="A20" i="9"/>
  <c r="A17" i="9"/>
  <c r="A18" i="8"/>
  <c r="A19" i="8"/>
  <c r="A20" i="8"/>
  <c r="A17" i="8"/>
  <c r="A18" i="7"/>
  <c r="A19" i="7"/>
  <c r="A20" i="7"/>
  <c r="A17" i="7"/>
  <c r="A18" i="6"/>
  <c r="A19" i="6"/>
  <c r="A20" i="6"/>
  <c r="A17" i="6"/>
  <c r="A18" i="5"/>
  <c r="A19" i="5"/>
  <c r="A20" i="5"/>
  <c r="A17" i="5"/>
  <c r="A17" i="4"/>
  <c r="A18" i="4"/>
  <c r="A19" i="4"/>
  <c r="A20" i="4"/>
  <c r="A18" i="3"/>
  <c r="A19" i="3"/>
  <c r="A20" i="3"/>
  <c r="A17" i="3"/>
  <c r="A16" i="3"/>
  <c r="A22" i="3"/>
  <c r="A23" i="3"/>
  <c r="A24" i="3"/>
  <c r="A25" i="3"/>
  <c r="A27" i="3"/>
  <c r="A28" i="3"/>
  <c r="A29" i="3"/>
  <c r="A31" i="3"/>
  <c r="A32" i="3"/>
  <c r="A34" i="3"/>
  <c r="A37" i="3"/>
  <c r="A38" i="3"/>
  <c r="A40" i="3"/>
  <c r="A41" i="3"/>
  <c r="A14" i="3"/>
  <c r="A33" i="2"/>
  <c r="A33" i="3" s="1"/>
  <c r="B57" i="10"/>
  <c r="B56" i="10"/>
  <c r="D7" i="3" l="1"/>
  <c r="A114" i="24" l="1"/>
  <c r="A125" i="24"/>
  <c r="A127" i="24"/>
  <c r="A131" i="24"/>
  <c r="A112" i="24"/>
  <c r="A122" i="24" l="1"/>
  <c r="A7" i="21" l="1"/>
  <c r="H7" i="2" l="1"/>
  <c r="A3" i="21"/>
  <c r="B2" i="17" l="1"/>
  <c r="N2" i="17"/>
  <c r="C14" i="22" l="1"/>
  <c r="D14" i="22"/>
  <c r="E14" i="22"/>
  <c r="F14" i="22"/>
  <c r="G14" i="22"/>
  <c r="H14" i="22"/>
  <c r="I14" i="22"/>
  <c r="B14" i="22"/>
  <c r="E11" i="22" l="1"/>
  <c r="B10" i="9" l="1"/>
  <c r="B9" i="9"/>
  <c r="B8" i="9"/>
  <c r="B7" i="9"/>
  <c r="B6" i="9"/>
  <c r="B5" i="9"/>
  <c r="B10" i="8"/>
  <c r="B9" i="8"/>
  <c r="B8" i="8"/>
  <c r="B7" i="8"/>
  <c r="B6" i="8"/>
  <c r="B5" i="8"/>
  <c r="B10" i="7"/>
  <c r="B9" i="7"/>
  <c r="B8" i="7"/>
  <c r="B7" i="7"/>
  <c r="B6" i="7"/>
  <c r="B5" i="7"/>
  <c r="B10" i="6"/>
  <c r="B9" i="6"/>
  <c r="B8" i="6"/>
  <c r="B7" i="6"/>
  <c r="B6" i="6"/>
  <c r="B5" i="6"/>
  <c r="B10" i="5"/>
  <c r="B9" i="5"/>
  <c r="B8" i="5"/>
  <c r="B7" i="5"/>
  <c r="B6" i="5"/>
  <c r="B5" i="5"/>
  <c r="B10" i="4"/>
  <c r="B9" i="4"/>
  <c r="B8" i="4"/>
  <c r="B7" i="4"/>
  <c r="B6" i="4"/>
  <c r="B5" i="4"/>
  <c r="B10" i="3"/>
  <c r="B9" i="3"/>
  <c r="B8" i="3"/>
  <c r="B7" i="3"/>
  <c r="B6" i="3"/>
  <c r="B5" i="3"/>
  <c r="A7" i="2" l="1"/>
  <c r="A86" i="1" l="1"/>
  <c r="A85" i="1"/>
  <c r="A84" i="1"/>
  <c r="A83" i="1"/>
  <c r="A82" i="1"/>
  <c r="B81" i="1"/>
  <c r="A76" i="1"/>
  <c r="A75" i="1"/>
  <c r="A74" i="1"/>
  <c r="A73" i="1"/>
  <c r="A72" i="1"/>
  <c r="B71" i="1"/>
  <c r="A66" i="1"/>
  <c r="A65" i="1"/>
  <c r="A64" i="1"/>
  <c r="A63" i="1"/>
  <c r="A62" i="1"/>
  <c r="B61" i="1"/>
  <c r="A56" i="1"/>
  <c r="A55" i="1"/>
  <c r="A54" i="1"/>
  <c r="A53" i="1"/>
  <c r="A52" i="1"/>
  <c r="B51" i="1"/>
  <c r="A46" i="1"/>
  <c r="A45" i="1"/>
  <c r="A44" i="1"/>
  <c r="A43" i="1"/>
  <c r="A42" i="1"/>
  <c r="B41" i="1"/>
  <c r="A36" i="1"/>
  <c r="A35" i="1"/>
  <c r="A34" i="1"/>
  <c r="A33" i="1"/>
  <c r="A32" i="1"/>
  <c r="B31" i="1"/>
  <c r="A25" i="1"/>
  <c r="A24" i="1"/>
  <c r="A23" i="1"/>
  <c r="A22" i="1"/>
  <c r="A21" i="1"/>
  <c r="B20" i="1"/>
  <c r="F8" i="17" l="1"/>
  <c r="F12" i="17"/>
  <c r="F10" i="17"/>
  <c r="F9" i="17"/>
  <c r="E8" i="17"/>
  <c r="E10" i="17"/>
  <c r="E12" i="17"/>
  <c r="E9" i="17"/>
  <c r="A11" i="9"/>
  <c r="A11" i="8"/>
  <c r="A11" i="7"/>
  <c r="A11" i="5"/>
  <c r="A11" i="4"/>
  <c r="A11" i="3"/>
  <c r="A11" i="2"/>
  <c r="A11" i="6"/>
  <c r="K7" i="2" l="1"/>
  <c r="J7" i="2"/>
  <c r="I7" i="2"/>
  <c r="L7" i="9" l="1"/>
  <c r="L7" i="8"/>
  <c r="L8" i="8"/>
  <c r="L7" i="6"/>
  <c r="J7" i="5"/>
  <c r="L7" i="4"/>
  <c r="L7" i="3"/>
  <c r="F7" i="2"/>
  <c r="L7" i="2"/>
  <c r="L6" i="2" l="1"/>
  <c r="A41" i="9" l="1"/>
  <c r="A40" i="9"/>
  <c r="A38" i="9"/>
  <c r="A37" i="9"/>
  <c r="A33" i="9"/>
  <c r="A34" i="9"/>
  <c r="A32" i="9"/>
  <c r="A31" i="9"/>
  <c r="A29" i="9"/>
  <c r="A28" i="9"/>
  <c r="A27" i="9"/>
  <c r="A25" i="9"/>
  <c r="A24" i="9"/>
  <c r="A23" i="9"/>
  <c r="A22" i="9"/>
  <c r="A16" i="9"/>
  <c r="A41" i="8"/>
  <c r="A40" i="8"/>
  <c r="A38" i="8"/>
  <c r="A37" i="8"/>
  <c r="A33" i="8"/>
  <c r="A34" i="8"/>
  <c r="A32" i="8"/>
  <c r="A31" i="8"/>
  <c r="A29" i="8"/>
  <c r="A28" i="8"/>
  <c r="A27" i="8"/>
  <c r="A25" i="8"/>
  <c r="A24" i="8"/>
  <c r="A23" i="8"/>
  <c r="A22" i="8"/>
  <c r="A16" i="8"/>
  <c r="A41" i="7"/>
  <c r="A40" i="7"/>
  <c r="A38" i="7"/>
  <c r="A37" i="7"/>
  <c r="A33" i="7"/>
  <c r="A34" i="7"/>
  <c r="A32" i="7"/>
  <c r="A31" i="7"/>
  <c r="A29" i="7"/>
  <c r="A28" i="7"/>
  <c r="A27" i="7"/>
  <c r="A25" i="7"/>
  <c r="A24" i="7"/>
  <c r="A23" i="7"/>
  <c r="A22" i="7"/>
  <c r="A16" i="7"/>
  <c r="A41" i="6"/>
  <c r="A40" i="6"/>
  <c r="A38" i="6"/>
  <c r="A37" i="6"/>
  <c r="A33" i="6"/>
  <c r="A34" i="6"/>
  <c r="A32" i="6"/>
  <c r="A31" i="6"/>
  <c r="A29" i="6"/>
  <c r="A28" i="6"/>
  <c r="A27" i="6"/>
  <c r="A25" i="6"/>
  <c r="A24" i="6"/>
  <c r="A23" i="6"/>
  <c r="A22" i="6"/>
  <c r="A16" i="6"/>
  <c r="A41" i="5"/>
  <c r="A40" i="5"/>
  <c r="A38" i="5"/>
  <c r="A37" i="5"/>
  <c r="A33" i="5"/>
  <c r="A34" i="5"/>
  <c r="A32" i="5"/>
  <c r="A31" i="5"/>
  <c r="A29" i="5"/>
  <c r="A28" i="5"/>
  <c r="A27" i="5"/>
  <c r="A25" i="5"/>
  <c r="A24" i="5"/>
  <c r="A23" i="5"/>
  <c r="A22" i="5"/>
  <c r="A16" i="5"/>
  <c r="A41" i="4"/>
  <c r="A40" i="4"/>
  <c r="A38" i="4"/>
  <c r="A37" i="4"/>
  <c r="A33" i="4"/>
  <c r="A34" i="4"/>
  <c r="A32" i="4"/>
  <c r="A31" i="4"/>
  <c r="A29" i="4"/>
  <c r="A28" i="4"/>
  <c r="A27" i="4"/>
  <c r="A25" i="4"/>
  <c r="A24" i="4"/>
  <c r="A23" i="4"/>
  <c r="A22" i="4"/>
  <c r="A16" i="4"/>
  <c r="D5" i="9" l="1"/>
  <c r="D5" i="8"/>
  <c r="D5" i="7"/>
  <c r="D5" i="6"/>
  <c r="D5" i="5"/>
  <c r="D5" i="4"/>
  <c r="D5" i="3"/>
  <c r="D5" i="2"/>
  <c r="B10" i="2"/>
  <c r="B9" i="2"/>
  <c r="B8" i="2"/>
  <c r="B7" i="2"/>
  <c r="B6" i="2"/>
  <c r="B5" i="2"/>
  <c r="A10" i="9"/>
  <c r="A9" i="9"/>
  <c r="A8" i="9"/>
  <c r="A7" i="9"/>
  <c r="A6" i="9"/>
  <c r="A5" i="9"/>
  <c r="A10" i="8"/>
  <c r="A9" i="8"/>
  <c r="A8" i="8"/>
  <c r="A7" i="8"/>
  <c r="A6" i="8"/>
  <c r="A5" i="8"/>
  <c r="A10" i="7"/>
  <c r="A9" i="7"/>
  <c r="A8" i="7"/>
  <c r="A7" i="7"/>
  <c r="A6" i="7"/>
  <c r="A5" i="7"/>
  <c r="A10" i="6"/>
  <c r="A9" i="6"/>
  <c r="A8" i="6"/>
  <c r="A7" i="6"/>
  <c r="A6" i="6"/>
  <c r="A5" i="6"/>
  <c r="A10" i="5"/>
  <c r="A9" i="5"/>
  <c r="A8" i="5"/>
  <c r="A7" i="5"/>
  <c r="A6" i="5"/>
  <c r="A5" i="5"/>
  <c r="A10" i="4"/>
  <c r="A9" i="4"/>
  <c r="A8" i="4"/>
  <c r="A7" i="4"/>
  <c r="A6" i="4"/>
  <c r="A5" i="4"/>
  <c r="A10" i="3"/>
  <c r="A9" i="3"/>
  <c r="A8" i="3"/>
  <c r="A7" i="3"/>
  <c r="A6" i="3"/>
  <c r="A5" i="3"/>
  <c r="A6" i="2"/>
  <c r="A5" i="2"/>
  <c r="A8" i="2"/>
  <c r="A9" i="2"/>
  <c r="A10" i="2"/>
  <c r="D58" i="10" l="1"/>
  <c r="C57" i="10"/>
  <c r="C56" i="10"/>
  <c r="C79" i="10" s="1"/>
  <c r="C58" i="10" l="1"/>
  <c r="F56" i="10" s="1"/>
  <c r="C48" i="10" l="1"/>
  <c r="E58" i="10"/>
  <c r="D56" i="10" s="1"/>
  <c r="F57" i="10"/>
  <c r="D57" i="10" l="1"/>
  <c r="F58" i="10"/>
  <c r="C72" i="10" l="1"/>
  <c r="E57" i="10"/>
  <c r="E56" i="10"/>
  <c r="L9" i="3" l="1"/>
  <c r="K9" i="3" l="1"/>
  <c r="J9" i="3"/>
  <c r="I9" i="3"/>
  <c r="G9" i="3"/>
  <c r="F9" i="3"/>
  <c r="E9" i="3"/>
  <c r="D9" i="3"/>
  <c r="H9" i="3" l="1"/>
  <c r="I8" i="3"/>
  <c r="H8" i="3"/>
  <c r="L8" i="3"/>
  <c r="K8" i="3"/>
  <c r="J8" i="3"/>
  <c r="F6" i="3"/>
  <c r="J6" i="3"/>
  <c r="E8" i="3"/>
  <c r="D6" i="3"/>
  <c r="H6" i="3"/>
  <c r="G8" i="3"/>
  <c r="I6" i="3"/>
  <c r="L6" i="3"/>
  <c r="J7" i="3"/>
  <c r="K6" i="3"/>
  <c r="E6" i="3"/>
  <c r="F8" i="3"/>
  <c r="G6" i="3"/>
  <c r="D8" i="3"/>
  <c r="C6" i="3"/>
  <c r="M8" i="3" l="1"/>
  <c r="M9" i="3"/>
  <c r="M6" i="3"/>
  <c r="L9" i="4"/>
  <c r="H9" i="4"/>
  <c r="J9" i="4"/>
  <c r="F9" i="4"/>
  <c r="I9" i="4"/>
  <c r="E9" i="4"/>
  <c r="K9" i="4"/>
  <c r="G9" i="4"/>
  <c r="D9" i="4"/>
  <c r="G7" i="3"/>
  <c r="F7" i="3"/>
  <c r="E7" i="3"/>
  <c r="I7" i="3"/>
  <c r="H7" i="3"/>
  <c r="K7" i="3"/>
  <c r="L8" i="17"/>
  <c r="K8" i="17"/>
  <c r="H8" i="17"/>
  <c r="J8" i="17"/>
  <c r="N8" i="3" l="1"/>
  <c r="N9" i="3"/>
  <c r="D9" i="2"/>
  <c r="E9" i="9"/>
  <c r="I9" i="9"/>
  <c r="E9" i="6"/>
  <c r="G9" i="6"/>
  <c r="J9" i="5"/>
  <c r="K9" i="9"/>
  <c r="G9" i="8"/>
  <c r="J9" i="7"/>
  <c r="L9" i="9"/>
  <c r="G9" i="9"/>
  <c r="F9" i="7"/>
  <c r="K9" i="7"/>
  <c r="H9" i="9"/>
  <c r="I9" i="6"/>
  <c r="E9" i="5"/>
  <c r="E9" i="8"/>
  <c r="L9" i="6"/>
  <c r="I9" i="5"/>
  <c r="H9" i="5"/>
  <c r="H9" i="8"/>
  <c r="J9" i="8"/>
  <c r="D9" i="7"/>
  <c r="F9" i="9"/>
  <c r="E9" i="7"/>
  <c r="L9" i="7"/>
  <c r="J9" i="6"/>
  <c r="K9" i="5"/>
  <c r="F9" i="5"/>
  <c r="K9" i="8"/>
  <c r="F9" i="8"/>
  <c r="G9" i="7"/>
  <c r="D9" i="9"/>
  <c r="H9" i="6"/>
  <c r="D9" i="8"/>
  <c r="D9" i="5"/>
  <c r="I9" i="8"/>
  <c r="L9" i="8"/>
  <c r="J9" i="9"/>
  <c r="K9" i="6"/>
  <c r="L9" i="5"/>
  <c r="G9" i="5"/>
  <c r="I9" i="7"/>
  <c r="F9" i="6"/>
  <c r="H9" i="7"/>
  <c r="D9" i="6"/>
  <c r="K9" i="17"/>
  <c r="L9" i="17"/>
  <c r="J9" i="17"/>
  <c r="H9" i="17"/>
  <c r="J10" i="17" l="1"/>
  <c r="H10" i="17"/>
  <c r="L10" i="17"/>
  <c r="K10" i="17"/>
  <c r="L12" i="17"/>
  <c r="I8" i="17"/>
  <c r="G8" i="17"/>
  <c r="I10" i="17" l="1"/>
  <c r="G10" i="17"/>
  <c r="I9" i="17"/>
  <c r="G9" i="17"/>
  <c r="G12" i="17"/>
  <c r="I12" i="17"/>
  <c r="K12" i="17"/>
  <c r="H12" i="17"/>
  <c r="J12" i="17"/>
  <c r="L10" i="9"/>
  <c r="K10" i="9"/>
  <c r="J10" i="9"/>
  <c r="I10" i="9"/>
  <c r="H10" i="9"/>
  <c r="G10" i="9"/>
  <c r="F10" i="9"/>
  <c r="E10" i="9"/>
  <c r="D10" i="9"/>
  <c r="D11" i="9" s="1"/>
  <c r="L18" i="9"/>
  <c r="K18" i="9"/>
  <c r="J18" i="9"/>
  <c r="I18" i="9"/>
  <c r="H18" i="9"/>
  <c r="G18" i="9"/>
  <c r="F18" i="9"/>
  <c r="E18" i="9"/>
  <c r="D18" i="9"/>
  <c r="L8" i="9"/>
  <c r="L17" i="9" s="1"/>
  <c r="K8" i="9"/>
  <c r="K17" i="9" s="1"/>
  <c r="J8" i="9"/>
  <c r="J17" i="9" s="1"/>
  <c r="I8" i="9"/>
  <c r="I17" i="9" s="1"/>
  <c r="H8" i="9"/>
  <c r="H17" i="9" s="1"/>
  <c r="G8" i="9"/>
  <c r="G17" i="9" s="1"/>
  <c r="F8" i="9"/>
  <c r="F17" i="9" s="1"/>
  <c r="E8" i="9"/>
  <c r="E17" i="9" s="1"/>
  <c r="D8" i="9"/>
  <c r="D17" i="9" s="1"/>
  <c r="K7" i="9"/>
  <c r="J7" i="9"/>
  <c r="I7" i="9"/>
  <c r="H7" i="9"/>
  <c r="G7" i="9"/>
  <c r="F7" i="9"/>
  <c r="E7" i="9"/>
  <c r="D7" i="9"/>
  <c r="L6" i="9"/>
  <c r="K6" i="9"/>
  <c r="J6" i="9"/>
  <c r="I6" i="9"/>
  <c r="H6" i="9"/>
  <c r="G6" i="9"/>
  <c r="F6" i="9"/>
  <c r="E6" i="9"/>
  <c r="D6" i="9"/>
  <c r="C6" i="9"/>
  <c r="L10" i="8"/>
  <c r="K10" i="8"/>
  <c r="J10" i="8"/>
  <c r="I10" i="8"/>
  <c r="H10" i="8"/>
  <c r="G10" i="8"/>
  <c r="F10" i="8"/>
  <c r="E10" i="8"/>
  <c r="D10" i="8"/>
  <c r="D11" i="8" s="1"/>
  <c r="L18" i="8"/>
  <c r="K18" i="8"/>
  <c r="J18" i="8"/>
  <c r="I18" i="8"/>
  <c r="H18" i="8"/>
  <c r="G18" i="8"/>
  <c r="F18" i="8"/>
  <c r="D18" i="8"/>
  <c r="L17" i="8"/>
  <c r="K8" i="8"/>
  <c r="K17" i="8" s="1"/>
  <c r="J8" i="8"/>
  <c r="J17" i="8" s="1"/>
  <c r="I8" i="8"/>
  <c r="I17" i="8" s="1"/>
  <c r="H8" i="8"/>
  <c r="H17" i="8" s="1"/>
  <c r="G8" i="8"/>
  <c r="G17" i="8" s="1"/>
  <c r="F8" i="8"/>
  <c r="F17" i="8" s="1"/>
  <c r="E8" i="8"/>
  <c r="D8" i="8"/>
  <c r="D17" i="8" s="1"/>
  <c r="K7" i="8"/>
  <c r="J7" i="8"/>
  <c r="I7" i="8"/>
  <c r="H7" i="8"/>
  <c r="G7" i="8"/>
  <c r="F7" i="8"/>
  <c r="E7" i="8"/>
  <c r="D7" i="8"/>
  <c r="L6" i="8"/>
  <c r="K6" i="8"/>
  <c r="J6" i="8"/>
  <c r="I6" i="8"/>
  <c r="H6" i="8"/>
  <c r="G6" i="8"/>
  <c r="F6" i="8"/>
  <c r="E6" i="8"/>
  <c r="D6" i="8"/>
  <c r="C6" i="8"/>
  <c r="L10" i="7"/>
  <c r="K10" i="7"/>
  <c r="J10" i="7"/>
  <c r="I10" i="7"/>
  <c r="H10" i="7"/>
  <c r="G10" i="7"/>
  <c r="F10" i="7"/>
  <c r="E10" i="7"/>
  <c r="D10" i="7"/>
  <c r="D11" i="7" s="1"/>
  <c r="L18" i="7"/>
  <c r="K18" i="7"/>
  <c r="J18" i="7"/>
  <c r="I18" i="7"/>
  <c r="H18" i="7"/>
  <c r="G18" i="7"/>
  <c r="F18" i="7"/>
  <c r="E18" i="7"/>
  <c r="D18" i="7"/>
  <c r="L8" i="7"/>
  <c r="L17" i="7" s="1"/>
  <c r="K8" i="7"/>
  <c r="K17" i="7" s="1"/>
  <c r="J8" i="7"/>
  <c r="J17" i="7" s="1"/>
  <c r="I8" i="7"/>
  <c r="I17" i="7" s="1"/>
  <c r="H8" i="7"/>
  <c r="H17" i="7" s="1"/>
  <c r="G8" i="7"/>
  <c r="G17" i="7" s="1"/>
  <c r="F8" i="7"/>
  <c r="F17" i="7" s="1"/>
  <c r="E8" i="7"/>
  <c r="E17" i="7" s="1"/>
  <c r="D8" i="7"/>
  <c r="D17" i="7" s="1"/>
  <c r="L7" i="7"/>
  <c r="K7" i="7"/>
  <c r="J7" i="7"/>
  <c r="I7" i="7"/>
  <c r="H7" i="7"/>
  <c r="G7" i="7"/>
  <c r="F7" i="7"/>
  <c r="E7" i="7"/>
  <c r="D7" i="7"/>
  <c r="L6" i="7"/>
  <c r="K6" i="7"/>
  <c r="J6" i="7"/>
  <c r="I6" i="7"/>
  <c r="H6" i="7"/>
  <c r="G6" i="7"/>
  <c r="F6" i="7"/>
  <c r="E6" i="7"/>
  <c r="D6" i="7"/>
  <c r="C6" i="7"/>
  <c r="L10" i="6"/>
  <c r="K10" i="6"/>
  <c r="J10" i="6"/>
  <c r="I10" i="6"/>
  <c r="H10" i="6"/>
  <c r="G10" i="6"/>
  <c r="F10" i="6"/>
  <c r="E10" i="6"/>
  <c r="D10" i="6"/>
  <c r="D11" i="6" s="1"/>
  <c r="L18" i="6"/>
  <c r="K18" i="6"/>
  <c r="J18" i="6"/>
  <c r="I18" i="6"/>
  <c r="H18" i="6"/>
  <c r="G18" i="6"/>
  <c r="F18" i="6"/>
  <c r="E18" i="6"/>
  <c r="D18" i="6"/>
  <c r="L8" i="6"/>
  <c r="L17" i="6" s="1"/>
  <c r="K8" i="6"/>
  <c r="K17" i="6" s="1"/>
  <c r="J8" i="6"/>
  <c r="J17" i="6" s="1"/>
  <c r="I8" i="6"/>
  <c r="I17" i="6" s="1"/>
  <c r="H8" i="6"/>
  <c r="H17" i="6" s="1"/>
  <c r="G8" i="6"/>
  <c r="G17" i="6" s="1"/>
  <c r="F8" i="6"/>
  <c r="F17" i="6" s="1"/>
  <c r="E8" i="6"/>
  <c r="E17" i="6" s="1"/>
  <c r="D8" i="6"/>
  <c r="D17" i="6" s="1"/>
  <c r="K7" i="6"/>
  <c r="J7" i="6"/>
  <c r="I7" i="6"/>
  <c r="H7" i="6"/>
  <c r="G7" i="6"/>
  <c r="F7" i="6"/>
  <c r="E7" i="6"/>
  <c r="D7" i="6"/>
  <c r="L6" i="6"/>
  <c r="K6" i="6"/>
  <c r="J6" i="6"/>
  <c r="I6" i="6"/>
  <c r="H6" i="6"/>
  <c r="G6" i="6"/>
  <c r="F6" i="6"/>
  <c r="E6" i="6"/>
  <c r="D6" i="6"/>
  <c r="C6" i="6"/>
  <c r="L10" i="5"/>
  <c r="K10" i="5"/>
  <c r="J10" i="5"/>
  <c r="I10" i="5"/>
  <c r="H10" i="5"/>
  <c r="G10" i="5"/>
  <c r="F10" i="5"/>
  <c r="E10" i="5"/>
  <c r="D10" i="5"/>
  <c r="D11" i="5" s="1"/>
  <c r="L18" i="5"/>
  <c r="K18" i="5"/>
  <c r="J18" i="5"/>
  <c r="I18" i="5"/>
  <c r="H18" i="5"/>
  <c r="G18" i="5"/>
  <c r="F18" i="5"/>
  <c r="E18" i="5"/>
  <c r="D18" i="5"/>
  <c r="L8" i="5"/>
  <c r="L17" i="5" s="1"/>
  <c r="K8" i="5"/>
  <c r="K17" i="5" s="1"/>
  <c r="J8" i="5"/>
  <c r="J17" i="5" s="1"/>
  <c r="I8" i="5"/>
  <c r="I17" i="5" s="1"/>
  <c r="H8" i="5"/>
  <c r="H17" i="5" s="1"/>
  <c r="G8" i="5"/>
  <c r="G17" i="5" s="1"/>
  <c r="F8" i="5"/>
  <c r="F17" i="5" s="1"/>
  <c r="E8" i="5"/>
  <c r="E17" i="5" s="1"/>
  <c r="D8" i="5"/>
  <c r="D17" i="5" s="1"/>
  <c r="L7" i="5"/>
  <c r="K7" i="5"/>
  <c r="I7" i="5"/>
  <c r="H7" i="5"/>
  <c r="G7" i="5"/>
  <c r="F7" i="5"/>
  <c r="E7" i="5"/>
  <c r="D7" i="5"/>
  <c r="D24" i="5" s="1"/>
  <c r="D36" i="5" s="1"/>
  <c r="L6" i="5"/>
  <c r="K6" i="5"/>
  <c r="J6" i="5"/>
  <c r="I6" i="5"/>
  <c r="H6" i="5"/>
  <c r="G6" i="5"/>
  <c r="F6" i="5"/>
  <c r="E6" i="5"/>
  <c r="D6" i="5"/>
  <c r="C6" i="5"/>
  <c r="L10" i="4"/>
  <c r="K10" i="4"/>
  <c r="J10" i="4"/>
  <c r="I10" i="4"/>
  <c r="H10" i="4"/>
  <c r="G10" i="4"/>
  <c r="F10" i="4"/>
  <c r="E10" i="4"/>
  <c r="D10" i="4"/>
  <c r="D11" i="4" s="1"/>
  <c r="L18" i="4"/>
  <c r="K18" i="4"/>
  <c r="J18" i="4"/>
  <c r="I18" i="4"/>
  <c r="H18" i="4"/>
  <c r="G18" i="4"/>
  <c r="F18" i="4"/>
  <c r="E18" i="4"/>
  <c r="D18" i="4"/>
  <c r="L8" i="4"/>
  <c r="L17" i="4" s="1"/>
  <c r="K8" i="4"/>
  <c r="K17" i="4" s="1"/>
  <c r="J8" i="4"/>
  <c r="J17" i="4" s="1"/>
  <c r="I8" i="4"/>
  <c r="I17" i="4" s="1"/>
  <c r="H8" i="4"/>
  <c r="H17" i="4" s="1"/>
  <c r="G8" i="4"/>
  <c r="G17" i="4" s="1"/>
  <c r="F8" i="4"/>
  <c r="F17" i="4" s="1"/>
  <c r="E8" i="4"/>
  <c r="E17" i="4" s="1"/>
  <c r="D8" i="4"/>
  <c r="D17" i="4" s="1"/>
  <c r="K7" i="4"/>
  <c r="J7" i="4"/>
  <c r="I7" i="4"/>
  <c r="H7" i="4"/>
  <c r="G7" i="4"/>
  <c r="F7" i="4"/>
  <c r="E7" i="4"/>
  <c r="D7" i="4"/>
  <c r="D24" i="4" s="1"/>
  <c r="D36" i="4" s="1"/>
  <c r="L6" i="4"/>
  <c r="K6" i="4"/>
  <c r="J6" i="4"/>
  <c r="I6" i="4"/>
  <c r="H6" i="4"/>
  <c r="G6" i="4"/>
  <c r="F6" i="4"/>
  <c r="E6" i="4"/>
  <c r="D6" i="4"/>
  <c r="C6" i="4"/>
  <c r="L10" i="3"/>
  <c r="K10" i="3"/>
  <c r="J10" i="3"/>
  <c r="I10" i="3"/>
  <c r="H10" i="3"/>
  <c r="G10" i="3"/>
  <c r="F10" i="3"/>
  <c r="E10" i="3"/>
  <c r="E11" i="3" s="1"/>
  <c r="D10" i="3"/>
  <c r="D11" i="3" s="1"/>
  <c r="D19" i="3" s="1"/>
  <c r="D23" i="3" s="1"/>
  <c r="L18" i="3"/>
  <c r="K18" i="3"/>
  <c r="J18" i="3"/>
  <c r="I18" i="3"/>
  <c r="H18" i="3"/>
  <c r="G18" i="3"/>
  <c r="F18" i="3"/>
  <c r="E18" i="3"/>
  <c r="D18" i="3"/>
  <c r="L17" i="3"/>
  <c r="K17" i="3"/>
  <c r="J17" i="3"/>
  <c r="I17" i="3"/>
  <c r="H17" i="3"/>
  <c r="G17" i="3"/>
  <c r="F17" i="3"/>
  <c r="E17" i="3"/>
  <c r="D17" i="3"/>
  <c r="L10" i="2"/>
  <c r="K10" i="2"/>
  <c r="J10" i="2"/>
  <c r="I10" i="2"/>
  <c r="H10" i="2"/>
  <c r="G10" i="2"/>
  <c r="F10" i="2"/>
  <c r="E10" i="2"/>
  <c r="D10" i="2"/>
  <c r="L9" i="2"/>
  <c r="K9" i="2"/>
  <c r="J9" i="2"/>
  <c r="I9" i="2"/>
  <c r="H9" i="2"/>
  <c r="G9" i="2"/>
  <c r="F9" i="2"/>
  <c r="E9" i="2"/>
  <c r="E18" i="2" s="1"/>
  <c r="D18" i="2"/>
  <c r="L8" i="2"/>
  <c r="L17" i="2" s="1"/>
  <c r="K8" i="2"/>
  <c r="K17" i="2" s="1"/>
  <c r="J8" i="2"/>
  <c r="J17" i="2" s="1"/>
  <c r="I8" i="2"/>
  <c r="I17" i="2" s="1"/>
  <c r="H8" i="2"/>
  <c r="H17" i="2" s="1"/>
  <c r="G8" i="2"/>
  <c r="G17" i="2" s="1"/>
  <c r="F8" i="2"/>
  <c r="F17" i="2" s="1"/>
  <c r="E8" i="2"/>
  <c r="E17" i="2" s="1"/>
  <c r="D8" i="2"/>
  <c r="D17" i="2" s="1"/>
  <c r="G7" i="2"/>
  <c r="E7" i="2"/>
  <c r="D7" i="2"/>
  <c r="D24" i="2" s="1"/>
  <c r="K6" i="2"/>
  <c r="J6" i="2"/>
  <c r="I6" i="2"/>
  <c r="H6" i="2"/>
  <c r="G6" i="2"/>
  <c r="F6" i="2"/>
  <c r="E6" i="2"/>
  <c r="D6" i="2"/>
  <c r="C6" i="2"/>
  <c r="D27" i="2" l="1"/>
  <c r="D36" i="2"/>
  <c r="F11" i="9"/>
  <c r="F19" i="9" s="1"/>
  <c r="J11" i="9"/>
  <c r="J19" i="9" s="1"/>
  <c r="G11" i="9"/>
  <c r="G19" i="9" s="1"/>
  <c r="K11" i="9"/>
  <c r="K19" i="9" s="1"/>
  <c r="H11" i="9"/>
  <c r="H19" i="9" s="1"/>
  <c r="L11" i="9"/>
  <c r="L19" i="9" s="1"/>
  <c r="E11" i="9"/>
  <c r="E19" i="9" s="1"/>
  <c r="I11" i="9"/>
  <c r="I19" i="9" s="1"/>
  <c r="G11" i="8"/>
  <c r="G19" i="8" s="1"/>
  <c r="H11" i="8"/>
  <c r="H19" i="8" s="1"/>
  <c r="E11" i="8"/>
  <c r="E19" i="8" s="1"/>
  <c r="E23" i="8" s="1"/>
  <c r="E24" i="8" s="1"/>
  <c r="I11" i="8"/>
  <c r="I19" i="8" s="1"/>
  <c r="K11" i="8"/>
  <c r="K19" i="8" s="1"/>
  <c r="L11" i="8"/>
  <c r="L19" i="8" s="1"/>
  <c r="L23" i="8" s="1"/>
  <c r="L24" i="8" s="1"/>
  <c r="F11" i="8"/>
  <c r="J11" i="8"/>
  <c r="J19" i="8" s="1"/>
  <c r="J23" i="8" s="1"/>
  <c r="J24" i="8" s="1"/>
  <c r="G11" i="7"/>
  <c r="G19" i="7" s="1"/>
  <c r="H11" i="7"/>
  <c r="H19" i="7" s="1"/>
  <c r="H23" i="7" s="1"/>
  <c r="H24" i="7" s="1"/>
  <c r="L11" i="7"/>
  <c r="L19" i="7" s="1"/>
  <c r="E11" i="7"/>
  <c r="E19" i="7" s="1"/>
  <c r="I11" i="7"/>
  <c r="I19" i="7" s="1"/>
  <c r="K11" i="7"/>
  <c r="K19" i="7" s="1"/>
  <c r="F11" i="7"/>
  <c r="F19" i="7" s="1"/>
  <c r="J11" i="7"/>
  <c r="J19" i="7" s="1"/>
  <c r="E11" i="6"/>
  <c r="E19" i="6" s="1"/>
  <c r="F11" i="6"/>
  <c r="J11" i="6"/>
  <c r="J19" i="6" s="1"/>
  <c r="I11" i="6"/>
  <c r="I19" i="6" s="1"/>
  <c r="I23" i="6" s="1"/>
  <c r="I24" i="6" s="1"/>
  <c r="G11" i="6"/>
  <c r="G19" i="6" s="1"/>
  <c r="G23" i="6" s="1"/>
  <c r="G24" i="6" s="1"/>
  <c r="K11" i="6"/>
  <c r="K19" i="6" s="1"/>
  <c r="K23" i="6" s="1"/>
  <c r="K24" i="6" s="1"/>
  <c r="H11" i="6"/>
  <c r="H19" i="6" s="1"/>
  <c r="L11" i="6"/>
  <c r="L19" i="6" s="1"/>
  <c r="J11" i="5"/>
  <c r="J19" i="5" s="1"/>
  <c r="G11" i="5"/>
  <c r="G19" i="5" s="1"/>
  <c r="G23" i="5" s="1"/>
  <c r="G24" i="5" s="1"/>
  <c r="K11" i="5"/>
  <c r="K19" i="5" s="1"/>
  <c r="H11" i="5"/>
  <c r="H19" i="5" s="1"/>
  <c r="L11" i="5"/>
  <c r="L19" i="5" s="1"/>
  <c r="F11" i="5"/>
  <c r="F19" i="5" s="1"/>
  <c r="E11" i="5"/>
  <c r="E19" i="5" s="1"/>
  <c r="I11" i="5"/>
  <c r="I19" i="5" s="1"/>
  <c r="G11" i="4"/>
  <c r="G19" i="4" s="1"/>
  <c r="H11" i="4"/>
  <c r="L11" i="4"/>
  <c r="L19" i="4" s="1"/>
  <c r="K11" i="4"/>
  <c r="K19" i="4" s="1"/>
  <c r="K23" i="4" s="1"/>
  <c r="K24" i="4" s="1"/>
  <c r="E11" i="4"/>
  <c r="E19" i="4" s="1"/>
  <c r="E23" i="4" s="1"/>
  <c r="E24" i="4" s="1"/>
  <c r="I11" i="4"/>
  <c r="I19" i="4" s="1"/>
  <c r="I23" i="4" s="1"/>
  <c r="I24" i="4" s="1"/>
  <c r="F11" i="4"/>
  <c r="F19" i="4" s="1"/>
  <c r="J11" i="4"/>
  <c r="J19" i="4" s="1"/>
  <c r="I11" i="3"/>
  <c r="I19" i="3" s="1"/>
  <c r="L11" i="3"/>
  <c r="L19" i="3" s="1"/>
  <c r="F11" i="3"/>
  <c r="F19" i="3" s="1"/>
  <c r="F23" i="3" s="1"/>
  <c r="F24" i="3" s="1"/>
  <c r="J11" i="3"/>
  <c r="J19" i="3" s="1"/>
  <c r="H11" i="3"/>
  <c r="H19" i="3" s="1"/>
  <c r="G11" i="3"/>
  <c r="G19" i="3" s="1"/>
  <c r="K11" i="3"/>
  <c r="K19" i="3" s="1"/>
  <c r="K11" i="2"/>
  <c r="K19" i="2" s="1"/>
  <c r="K23" i="2" s="1"/>
  <c r="K24" i="2" s="1"/>
  <c r="H11" i="2"/>
  <c r="H19" i="2" s="1"/>
  <c r="H23" i="2" s="1"/>
  <c r="H24" i="2" s="1"/>
  <c r="L11" i="2"/>
  <c r="L19" i="2" s="1"/>
  <c r="L23" i="2" s="1"/>
  <c r="L24" i="2" s="1"/>
  <c r="E11" i="2"/>
  <c r="E19" i="2" s="1"/>
  <c r="I11" i="2"/>
  <c r="I19" i="2" s="1"/>
  <c r="I23" i="2" s="1"/>
  <c r="I24" i="2" s="1"/>
  <c r="G11" i="2"/>
  <c r="G19" i="2" s="1"/>
  <c r="G23" i="2" s="1"/>
  <c r="G24" i="2" s="1"/>
  <c r="F11" i="2"/>
  <c r="F19" i="2" s="1"/>
  <c r="F23" i="2" s="1"/>
  <c r="F24" i="2" s="1"/>
  <c r="J11" i="2"/>
  <c r="J19" i="2" s="1"/>
  <c r="J23" i="2" s="1"/>
  <c r="J24" i="2" s="1"/>
  <c r="D24" i="3"/>
  <c r="M10" i="2"/>
  <c r="D20" i="3"/>
  <c r="N8" i="17"/>
  <c r="D19" i="9"/>
  <c r="D23" i="9" s="1"/>
  <c r="D24" i="9" s="1"/>
  <c r="D19" i="8"/>
  <c r="D23" i="8" s="1"/>
  <c r="D24" i="8" s="1"/>
  <c r="D19" i="7"/>
  <c r="D23" i="7" s="1"/>
  <c r="D24" i="7" s="1"/>
  <c r="D19" i="6"/>
  <c r="D23" i="6" s="1"/>
  <c r="D24" i="6" s="1"/>
  <c r="D19" i="5"/>
  <c r="D23" i="5" s="1"/>
  <c r="D19" i="4"/>
  <c r="D23" i="4" s="1"/>
  <c r="E19" i="3"/>
  <c r="E23" i="3" s="1"/>
  <c r="E24" i="3" s="1"/>
  <c r="D11" i="2"/>
  <c r="N9" i="17"/>
  <c r="N10" i="17"/>
  <c r="N12" i="17"/>
  <c r="F18" i="2"/>
  <c r="H18" i="2"/>
  <c r="I18" i="2"/>
  <c r="J18" i="2"/>
  <c r="G18" i="2"/>
  <c r="K18" i="2"/>
  <c r="L18" i="2"/>
  <c r="M8" i="4"/>
  <c r="M17" i="4"/>
  <c r="M6" i="7"/>
  <c r="M9" i="4"/>
  <c r="M6" i="8"/>
  <c r="M9" i="6"/>
  <c r="M17" i="2"/>
  <c r="M18" i="6"/>
  <c r="M10" i="5"/>
  <c r="M9" i="2"/>
  <c r="M6" i="4"/>
  <c r="M18" i="3"/>
  <c r="N18" i="3" s="1"/>
  <c r="F17" i="17" s="1"/>
  <c r="M10" i="4"/>
  <c r="M18" i="9"/>
  <c r="M18" i="4"/>
  <c r="M6" i="2"/>
  <c r="M8" i="2"/>
  <c r="M18" i="5"/>
  <c r="M8" i="7"/>
  <c r="M17" i="7"/>
  <c r="M17" i="3"/>
  <c r="N17" i="3" s="1"/>
  <c r="F15" i="17" s="1"/>
  <c r="M8" i="6"/>
  <c r="M9" i="8"/>
  <c r="E18" i="8"/>
  <c r="M6" i="5"/>
  <c r="M17" i="6"/>
  <c r="E17" i="8"/>
  <c r="M17" i="8" s="1"/>
  <c r="M8" i="8"/>
  <c r="M9" i="5"/>
  <c r="M10" i="6"/>
  <c r="M10" i="7"/>
  <c r="M9" i="9"/>
  <c r="M8" i="5"/>
  <c r="M10" i="3"/>
  <c r="N10" i="3" s="1"/>
  <c r="M17" i="5"/>
  <c r="M10" i="8"/>
  <c r="M10" i="9"/>
  <c r="M9" i="7"/>
  <c r="M6" i="9"/>
  <c r="M17" i="9"/>
  <c r="M6" i="6"/>
  <c r="M8" i="9"/>
  <c r="J34" i="8" l="1"/>
  <c r="L34" i="8"/>
  <c r="E34" i="8"/>
  <c r="H34" i="7"/>
  <c r="G34" i="6"/>
  <c r="I34" i="6"/>
  <c r="K34" i="6"/>
  <c r="L23" i="3"/>
  <c r="L24" i="3" s="1"/>
  <c r="L27" i="3" s="1"/>
  <c r="L20" i="3"/>
  <c r="F27" i="2"/>
  <c r="F36" i="2" s="1"/>
  <c r="F34" i="2"/>
  <c r="L27" i="2"/>
  <c r="L36" i="2" s="1"/>
  <c r="L34" i="2"/>
  <c r="J27" i="8"/>
  <c r="J36" i="8" s="1"/>
  <c r="G27" i="2"/>
  <c r="G36" i="2" s="1"/>
  <c r="G34" i="2"/>
  <c r="H34" i="2"/>
  <c r="I27" i="4"/>
  <c r="I36" i="4" s="1"/>
  <c r="I34" i="4"/>
  <c r="G27" i="5"/>
  <c r="G36" i="5" s="1"/>
  <c r="G34" i="5"/>
  <c r="K27" i="6"/>
  <c r="K36" i="6" s="1"/>
  <c r="E27" i="8"/>
  <c r="E36" i="8" s="1"/>
  <c r="D25" i="3"/>
  <c r="D35" i="3" s="1"/>
  <c r="I27" i="2"/>
  <c r="I36" i="2" s="1"/>
  <c r="I34" i="2"/>
  <c r="K34" i="2"/>
  <c r="E27" i="4"/>
  <c r="E36" i="4" s="1"/>
  <c r="E34" i="4"/>
  <c r="G27" i="6"/>
  <c r="G36" i="6" s="1"/>
  <c r="E27" i="3"/>
  <c r="E36" i="3" s="1"/>
  <c r="E34" i="3"/>
  <c r="J34" i="2"/>
  <c r="F27" i="3"/>
  <c r="F36" i="3" s="1"/>
  <c r="F34" i="3"/>
  <c r="K27" i="4"/>
  <c r="K36" i="4" s="1"/>
  <c r="K34" i="4"/>
  <c r="I27" i="6"/>
  <c r="I36" i="6" s="1"/>
  <c r="M11" i="9"/>
  <c r="M11" i="8"/>
  <c r="J23" i="9"/>
  <c r="J24" i="9" s="1"/>
  <c r="J20" i="9"/>
  <c r="E23" i="9"/>
  <c r="E24" i="9" s="1"/>
  <c r="E20" i="9"/>
  <c r="G23" i="9"/>
  <c r="G24" i="9" s="1"/>
  <c r="G20" i="9"/>
  <c r="L23" i="9"/>
  <c r="L24" i="9" s="1"/>
  <c r="L20" i="9"/>
  <c r="H23" i="9"/>
  <c r="H24" i="9" s="1"/>
  <c r="H20" i="9"/>
  <c r="I23" i="9"/>
  <c r="I24" i="9" s="1"/>
  <c r="I20" i="9"/>
  <c r="K23" i="9"/>
  <c r="K24" i="9" s="1"/>
  <c r="K20" i="9"/>
  <c r="F23" i="9"/>
  <c r="F24" i="9" s="1"/>
  <c r="F20" i="9"/>
  <c r="L27" i="8"/>
  <c r="L36" i="8" s="1"/>
  <c r="K23" i="8"/>
  <c r="K24" i="8" s="1"/>
  <c r="K20" i="8"/>
  <c r="G23" i="8"/>
  <c r="G24" i="8" s="1"/>
  <c r="G20" i="8"/>
  <c r="I23" i="8"/>
  <c r="I24" i="8" s="1"/>
  <c r="I20" i="8"/>
  <c r="H23" i="8"/>
  <c r="H24" i="8" s="1"/>
  <c r="H20" i="8"/>
  <c r="J20" i="8"/>
  <c r="E20" i="8"/>
  <c r="F19" i="8"/>
  <c r="M19" i="8" s="1"/>
  <c r="L20" i="8"/>
  <c r="F23" i="7"/>
  <c r="F24" i="7" s="1"/>
  <c r="F20" i="7"/>
  <c r="L23" i="7"/>
  <c r="L20" i="7"/>
  <c r="K23" i="7"/>
  <c r="K20" i="7"/>
  <c r="I23" i="7"/>
  <c r="I24" i="7" s="1"/>
  <c r="I20" i="7"/>
  <c r="H27" i="7"/>
  <c r="H36" i="7" s="1"/>
  <c r="J23" i="7"/>
  <c r="J24" i="7" s="1"/>
  <c r="J20" i="7"/>
  <c r="E23" i="7"/>
  <c r="E24" i="7" s="1"/>
  <c r="E20" i="7"/>
  <c r="G23" i="7"/>
  <c r="G24" i="7" s="1"/>
  <c r="G20" i="7"/>
  <c r="M11" i="7"/>
  <c r="N11" i="7" s="1"/>
  <c r="H20" i="7"/>
  <c r="K20" i="6"/>
  <c r="M11" i="6"/>
  <c r="L23" i="6"/>
  <c r="L24" i="6" s="1"/>
  <c r="L20" i="6"/>
  <c r="J23" i="6"/>
  <c r="J24" i="6" s="1"/>
  <c r="J20" i="6"/>
  <c r="H23" i="6"/>
  <c r="H24" i="6" s="1"/>
  <c r="H20" i="6"/>
  <c r="E23" i="6"/>
  <c r="E24" i="6" s="1"/>
  <c r="E20" i="6"/>
  <c r="G20" i="6"/>
  <c r="F19" i="6"/>
  <c r="I20" i="6"/>
  <c r="E23" i="5"/>
  <c r="E24" i="5" s="1"/>
  <c r="E20" i="5"/>
  <c r="F23" i="5"/>
  <c r="F24" i="5" s="1"/>
  <c r="F20" i="5"/>
  <c r="K23" i="5"/>
  <c r="K24" i="5" s="1"/>
  <c r="K20" i="5"/>
  <c r="L23" i="5"/>
  <c r="L20" i="5"/>
  <c r="I23" i="5"/>
  <c r="I24" i="5" s="1"/>
  <c r="I20" i="5"/>
  <c r="H23" i="5"/>
  <c r="H24" i="5" s="1"/>
  <c r="H20" i="5"/>
  <c r="J23" i="5"/>
  <c r="J24" i="5" s="1"/>
  <c r="J20" i="5"/>
  <c r="M11" i="5"/>
  <c r="N11" i="5" s="1"/>
  <c r="G20" i="5"/>
  <c r="M11" i="4"/>
  <c r="N11" i="4" s="1"/>
  <c r="L23" i="4"/>
  <c r="L24" i="4" s="1"/>
  <c r="L20" i="4"/>
  <c r="G23" i="4"/>
  <c r="G24" i="4" s="1"/>
  <c r="G20" i="4"/>
  <c r="H19" i="4"/>
  <c r="H23" i="4" s="1"/>
  <c r="H24" i="4" s="1"/>
  <c r="J23" i="4"/>
  <c r="J24" i="4" s="1"/>
  <c r="J20" i="4"/>
  <c r="F23" i="4"/>
  <c r="F24" i="4" s="1"/>
  <c r="F20" i="4"/>
  <c r="E20" i="4"/>
  <c r="K20" i="4"/>
  <c r="I20" i="4"/>
  <c r="H20" i="4"/>
  <c r="M11" i="3"/>
  <c r="N11" i="3" s="1"/>
  <c r="G23" i="3"/>
  <c r="G20" i="3"/>
  <c r="H23" i="3"/>
  <c r="H20" i="3"/>
  <c r="J23" i="3"/>
  <c r="J20" i="3"/>
  <c r="K23" i="3"/>
  <c r="K24" i="3" s="1"/>
  <c r="K20" i="3"/>
  <c r="I23" i="3"/>
  <c r="I20" i="3"/>
  <c r="F25" i="3"/>
  <c r="F35" i="3" s="1"/>
  <c r="F20" i="3"/>
  <c r="K27" i="2"/>
  <c r="L20" i="2"/>
  <c r="I20" i="2"/>
  <c r="K20" i="2"/>
  <c r="J27" i="2"/>
  <c r="H27" i="2"/>
  <c r="E23" i="2"/>
  <c r="E24" i="2" s="1"/>
  <c r="E20" i="2"/>
  <c r="H20" i="2"/>
  <c r="G20" i="2"/>
  <c r="F20" i="2"/>
  <c r="J20" i="2"/>
  <c r="D20" i="6"/>
  <c r="E20" i="3"/>
  <c r="D10" i="21"/>
  <c r="M9" i="17"/>
  <c r="D11" i="21" s="1"/>
  <c r="N18" i="6"/>
  <c r="I17" i="17" s="1"/>
  <c r="N9" i="6"/>
  <c r="N11" i="6"/>
  <c r="N17" i="6"/>
  <c r="I15" i="17" s="1"/>
  <c r="N8" i="6"/>
  <c r="N10" i="6"/>
  <c r="N10" i="9"/>
  <c r="N17" i="9"/>
  <c r="L15" i="17" s="1"/>
  <c r="N11" i="9"/>
  <c r="N9" i="9"/>
  <c r="N18" i="9"/>
  <c r="L17" i="17" s="1"/>
  <c r="N8" i="9"/>
  <c r="N10" i="5"/>
  <c r="N17" i="5"/>
  <c r="H15" i="17" s="1"/>
  <c r="N9" i="5"/>
  <c r="N18" i="5"/>
  <c r="H17" i="17" s="1"/>
  <c r="N8" i="5"/>
  <c r="N10" i="4"/>
  <c r="N17" i="4"/>
  <c r="G15" i="17" s="1"/>
  <c r="N9" i="4"/>
  <c r="N18" i="4"/>
  <c r="G17" i="17" s="1"/>
  <c r="N8" i="4"/>
  <c r="N10" i="8"/>
  <c r="N17" i="8"/>
  <c r="K15" i="17" s="1"/>
  <c r="N9" i="8"/>
  <c r="N8" i="8"/>
  <c r="N11" i="8"/>
  <c r="N10" i="7"/>
  <c r="N17" i="7"/>
  <c r="J15" i="17" s="1"/>
  <c r="N9" i="7"/>
  <c r="N8" i="7"/>
  <c r="N10" i="2"/>
  <c r="N17" i="2"/>
  <c r="E15" i="17" s="1"/>
  <c r="N9" i="2"/>
  <c r="N8" i="2"/>
  <c r="M12" i="17"/>
  <c r="D13" i="21" s="1"/>
  <c r="M10" i="17"/>
  <c r="D12" i="21" s="1"/>
  <c r="B15" i="22"/>
  <c r="E15" i="22"/>
  <c r="F15" i="22"/>
  <c r="C15" i="22"/>
  <c r="G15" i="22"/>
  <c r="D15" i="22"/>
  <c r="H15" i="22"/>
  <c r="I15" i="22"/>
  <c r="M19" i="5"/>
  <c r="M19" i="7"/>
  <c r="M19" i="9"/>
  <c r="N19" i="9" s="1"/>
  <c r="L18" i="17" s="1"/>
  <c r="D27" i="4"/>
  <c r="D34" i="4"/>
  <c r="D34" i="6"/>
  <c r="D27" i="6"/>
  <c r="D36" i="6" s="1"/>
  <c r="D27" i="8"/>
  <c r="D36" i="8" s="1"/>
  <c r="D34" i="8"/>
  <c r="D27" i="5"/>
  <c r="D34" i="5"/>
  <c r="D27" i="7"/>
  <c r="D36" i="7" s="1"/>
  <c r="D34" i="7"/>
  <c r="E25" i="3"/>
  <c r="E35" i="3" s="1"/>
  <c r="D20" i="8"/>
  <c r="D27" i="9"/>
  <c r="D36" i="9" s="1"/>
  <c r="D34" i="9"/>
  <c r="D27" i="3"/>
  <c r="D36" i="3" s="1"/>
  <c r="D34" i="3"/>
  <c r="D20" i="7"/>
  <c r="D20" i="9"/>
  <c r="M20" i="9" s="1"/>
  <c r="N20" i="9" s="1"/>
  <c r="L23" i="17" s="1"/>
  <c r="D20" i="5"/>
  <c r="D20" i="4"/>
  <c r="M11" i="2"/>
  <c r="N11" i="2" s="1"/>
  <c r="D19" i="2"/>
  <c r="M19" i="3"/>
  <c r="M18" i="2"/>
  <c r="N18" i="2" s="1"/>
  <c r="E17" i="17" s="1"/>
  <c r="M18" i="8"/>
  <c r="N18" i="8" s="1"/>
  <c r="K17" i="17" s="1"/>
  <c r="M18" i="7"/>
  <c r="N18" i="7" s="1"/>
  <c r="J17" i="17" s="1"/>
  <c r="M23" i="9" l="1"/>
  <c r="N23" i="9" s="1"/>
  <c r="L25" i="3"/>
  <c r="L35" i="3" s="1"/>
  <c r="L34" i="3"/>
  <c r="F34" i="9"/>
  <c r="E34" i="9"/>
  <c r="L34" i="9"/>
  <c r="I34" i="9"/>
  <c r="K34" i="9"/>
  <c r="H34" i="9"/>
  <c r="G34" i="9"/>
  <c r="J34" i="9"/>
  <c r="H34" i="8"/>
  <c r="G34" i="8"/>
  <c r="I34" i="8"/>
  <c r="K34" i="8"/>
  <c r="L28" i="8"/>
  <c r="L32" i="8"/>
  <c r="L33" i="8"/>
  <c r="E28" i="8"/>
  <c r="E32" i="8"/>
  <c r="E33" i="8"/>
  <c r="J28" i="8"/>
  <c r="J32" i="8"/>
  <c r="J33" i="8"/>
  <c r="H28" i="7"/>
  <c r="H32" i="7"/>
  <c r="H33" i="7"/>
  <c r="F34" i="7"/>
  <c r="E34" i="7"/>
  <c r="I34" i="7"/>
  <c r="G34" i="7"/>
  <c r="J34" i="7"/>
  <c r="E34" i="6"/>
  <c r="K28" i="6"/>
  <c r="K32" i="6"/>
  <c r="K33" i="6"/>
  <c r="J34" i="6"/>
  <c r="I28" i="6"/>
  <c r="I32" i="6"/>
  <c r="I33" i="6"/>
  <c r="G28" i="6"/>
  <c r="G32" i="6"/>
  <c r="G33" i="6"/>
  <c r="H34" i="6"/>
  <c r="L34" i="6"/>
  <c r="M23" i="3"/>
  <c r="N23" i="3" s="1"/>
  <c r="H27" i="4"/>
  <c r="H36" i="4" s="1"/>
  <c r="H34" i="4"/>
  <c r="J27" i="6"/>
  <c r="J36" i="6" s="1"/>
  <c r="J27" i="7"/>
  <c r="J36" i="7" s="1"/>
  <c r="H28" i="2"/>
  <c r="H32" i="2"/>
  <c r="H33" i="2"/>
  <c r="F34" i="4"/>
  <c r="J34" i="5"/>
  <c r="I27" i="5"/>
  <c r="I34" i="5"/>
  <c r="K27" i="5"/>
  <c r="K34" i="5"/>
  <c r="E27" i="5"/>
  <c r="E36" i="5" s="1"/>
  <c r="E34" i="5"/>
  <c r="L32" i="3"/>
  <c r="L33" i="3"/>
  <c r="K28" i="2"/>
  <c r="K32" i="2"/>
  <c r="K33" i="2"/>
  <c r="G27" i="4"/>
  <c r="G34" i="4"/>
  <c r="F27" i="7"/>
  <c r="F36" i="7" s="1"/>
  <c r="I27" i="8"/>
  <c r="I36" i="8" s="1"/>
  <c r="K27" i="8"/>
  <c r="K36" i="8" s="1"/>
  <c r="F27" i="9"/>
  <c r="F36" i="9" s="1"/>
  <c r="I27" i="9"/>
  <c r="I36" i="9" s="1"/>
  <c r="F32" i="3"/>
  <c r="F33" i="3"/>
  <c r="E28" i="4"/>
  <c r="E32" i="4"/>
  <c r="E33" i="4"/>
  <c r="I28" i="4"/>
  <c r="I32" i="4"/>
  <c r="I33" i="4"/>
  <c r="H36" i="2"/>
  <c r="G28" i="2"/>
  <c r="G32" i="2"/>
  <c r="G33" i="2"/>
  <c r="E27" i="2"/>
  <c r="E36" i="2" s="1"/>
  <c r="E34" i="2"/>
  <c r="J28" i="2"/>
  <c r="J32" i="2"/>
  <c r="J33" i="2"/>
  <c r="H27" i="6"/>
  <c r="H36" i="6" s="1"/>
  <c r="F27" i="4"/>
  <c r="J34" i="4"/>
  <c r="H34" i="5"/>
  <c r="F34" i="5"/>
  <c r="K28" i="4"/>
  <c r="K32" i="4"/>
  <c r="K33" i="4"/>
  <c r="J36" i="2"/>
  <c r="K36" i="2"/>
  <c r="I28" i="2"/>
  <c r="I32" i="2"/>
  <c r="I33" i="2"/>
  <c r="G32" i="5"/>
  <c r="G33" i="5"/>
  <c r="L36" i="3"/>
  <c r="F28" i="2"/>
  <c r="F33" i="2"/>
  <c r="F32" i="2"/>
  <c r="K27" i="3"/>
  <c r="K36" i="3" s="1"/>
  <c r="K34" i="3"/>
  <c r="L34" i="4"/>
  <c r="H27" i="8"/>
  <c r="H36" i="8" s="1"/>
  <c r="G27" i="8"/>
  <c r="G36" i="8" s="1"/>
  <c r="H27" i="9"/>
  <c r="H36" i="9" s="1"/>
  <c r="G27" i="9"/>
  <c r="G36" i="9" s="1"/>
  <c r="E32" i="3"/>
  <c r="E33" i="3"/>
  <c r="L28" i="2"/>
  <c r="L32" i="2"/>
  <c r="L33" i="2"/>
  <c r="J27" i="9"/>
  <c r="J36" i="9" s="1"/>
  <c r="K27" i="9"/>
  <c r="K36" i="9" s="1"/>
  <c r="L27" i="9"/>
  <c r="L36" i="9" s="1"/>
  <c r="E27" i="9"/>
  <c r="E36" i="9" s="1"/>
  <c r="F23" i="8"/>
  <c r="F20" i="8"/>
  <c r="G27" i="7"/>
  <c r="G36" i="7" s="1"/>
  <c r="I27" i="7"/>
  <c r="I36" i="7" s="1"/>
  <c r="L24" i="7"/>
  <c r="E27" i="7"/>
  <c r="E36" i="7" s="1"/>
  <c r="K24" i="7"/>
  <c r="E27" i="6"/>
  <c r="E36" i="6" s="1"/>
  <c r="F23" i="6"/>
  <c r="F24" i="6" s="1"/>
  <c r="F20" i="6"/>
  <c r="L27" i="6"/>
  <c r="L36" i="6" s="1"/>
  <c r="M20" i="5"/>
  <c r="N20" i="5" s="1"/>
  <c r="H23" i="17" s="1"/>
  <c r="H27" i="5"/>
  <c r="H36" i="5" s="1"/>
  <c r="L24" i="5"/>
  <c r="F27" i="5"/>
  <c r="J27" i="5"/>
  <c r="J36" i="5" s="1"/>
  <c r="M23" i="4"/>
  <c r="N23" i="4" s="1"/>
  <c r="M19" i="4"/>
  <c r="N19" i="4" s="1"/>
  <c r="G18" i="17" s="1"/>
  <c r="L27" i="4"/>
  <c r="J27" i="4"/>
  <c r="K25" i="3"/>
  <c r="K35" i="3" s="1"/>
  <c r="H24" i="3"/>
  <c r="I24" i="3"/>
  <c r="J24" i="3"/>
  <c r="G24" i="3"/>
  <c r="N19" i="3"/>
  <c r="F18" i="17" s="1"/>
  <c r="N19" i="7"/>
  <c r="J18" i="17" s="1"/>
  <c r="M19" i="2"/>
  <c r="N19" i="2" s="1"/>
  <c r="E18" i="17" s="1"/>
  <c r="D23" i="2"/>
  <c r="J15" i="22"/>
  <c r="N19" i="8"/>
  <c r="K18" i="17" s="1"/>
  <c r="N19" i="5"/>
  <c r="H18" i="17" s="1"/>
  <c r="M20" i="4"/>
  <c r="M20" i="3"/>
  <c r="D20" i="2"/>
  <c r="N15" i="17"/>
  <c r="M15" i="17" s="1"/>
  <c r="F28" i="3"/>
  <c r="L28" i="3"/>
  <c r="M23" i="7"/>
  <c r="N23" i="7" s="1"/>
  <c r="M23" i="5"/>
  <c r="N23" i="5" s="1"/>
  <c r="M20" i="7"/>
  <c r="M20" i="8"/>
  <c r="G28" i="9" l="1"/>
  <c r="G32" i="9"/>
  <c r="G33" i="9"/>
  <c r="J28" i="9"/>
  <c r="J32" i="9"/>
  <c r="J33" i="9"/>
  <c r="F28" i="9"/>
  <c r="F32" i="9"/>
  <c r="F33" i="9"/>
  <c r="E28" i="9"/>
  <c r="E32" i="9"/>
  <c r="E33" i="9"/>
  <c r="L28" i="9"/>
  <c r="L32" i="9"/>
  <c r="L33" i="9"/>
  <c r="K28" i="9"/>
  <c r="K32" i="9"/>
  <c r="K33" i="9"/>
  <c r="H28" i="9"/>
  <c r="H32" i="9"/>
  <c r="H33" i="9"/>
  <c r="I28" i="9"/>
  <c r="I32" i="9"/>
  <c r="I33" i="9"/>
  <c r="G28" i="8"/>
  <c r="G32" i="8"/>
  <c r="G33" i="8"/>
  <c r="H28" i="8"/>
  <c r="H32" i="8"/>
  <c r="H33" i="8"/>
  <c r="K28" i="8"/>
  <c r="K32" i="8"/>
  <c r="K33" i="8"/>
  <c r="I28" i="8"/>
  <c r="I32" i="8"/>
  <c r="I33" i="8"/>
  <c r="E28" i="7"/>
  <c r="E32" i="7"/>
  <c r="E33" i="7"/>
  <c r="F28" i="7"/>
  <c r="F32" i="7"/>
  <c r="F33" i="7"/>
  <c r="J28" i="7"/>
  <c r="J32" i="7"/>
  <c r="J33" i="7"/>
  <c r="L34" i="7"/>
  <c r="I28" i="7"/>
  <c r="I32" i="7"/>
  <c r="I33" i="7"/>
  <c r="K34" i="7"/>
  <c r="G28" i="7"/>
  <c r="G32" i="7"/>
  <c r="G33" i="7"/>
  <c r="L28" i="6"/>
  <c r="L32" i="6"/>
  <c r="L33" i="6"/>
  <c r="F34" i="6"/>
  <c r="H28" i="6"/>
  <c r="H32" i="6"/>
  <c r="H33" i="6"/>
  <c r="J28" i="6"/>
  <c r="J32" i="6"/>
  <c r="J33" i="6"/>
  <c r="E28" i="6"/>
  <c r="E32" i="6"/>
  <c r="E33" i="6"/>
  <c r="I25" i="3"/>
  <c r="I35" i="3" s="1"/>
  <c r="I34" i="3"/>
  <c r="L28" i="4"/>
  <c r="L32" i="4"/>
  <c r="L33" i="4"/>
  <c r="F32" i="5"/>
  <c r="F33" i="5"/>
  <c r="M36" i="2"/>
  <c r="N36" i="2" s="1"/>
  <c r="E32" i="17" s="1"/>
  <c r="G28" i="4"/>
  <c r="G32" i="4"/>
  <c r="G33" i="4"/>
  <c r="I32" i="5"/>
  <c r="I33" i="5"/>
  <c r="H25" i="3"/>
  <c r="H35" i="3" s="1"/>
  <c r="H34" i="3"/>
  <c r="L34" i="5"/>
  <c r="L36" i="5"/>
  <c r="F28" i="4"/>
  <c r="F32" i="4"/>
  <c r="F33" i="4"/>
  <c r="K32" i="5"/>
  <c r="K33" i="5"/>
  <c r="G25" i="3"/>
  <c r="G35" i="3" s="1"/>
  <c r="G34" i="3"/>
  <c r="H32" i="5"/>
  <c r="H33" i="5"/>
  <c r="L36" i="4"/>
  <c r="K32" i="3"/>
  <c r="K33" i="3"/>
  <c r="E28" i="2"/>
  <c r="E32" i="2"/>
  <c r="E33" i="2"/>
  <c r="G36" i="4"/>
  <c r="E32" i="5"/>
  <c r="E33" i="5"/>
  <c r="I36" i="5"/>
  <c r="H28" i="4"/>
  <c r="H32" i="4"/>
  <c r="H33" i="4"/>
  <c r="J25" i="3"/>
  <c r="J35" i="3" s="1"/>
  <c r="J34" i="3"/>
  <c r="J28" i="4"/>
  <c r="J32" i="4"/>
  <c r="J33" i="4"/>
  <c r="J32" i="5"/>
  <c r="J33" i="5"/>
  <c r="F36" i="5"/>
  <c r="J36" i="4"/>
  <c r="K36" i="5"/>
  <c r="F36" i="4"/>
  <c r="F24" i="8"/>
  <c r="M23" i="8"/>
  <c r="N23" i="8" s="1"/>
  <c r="L27" i="7"/>
  <c r="L36" i="7" s="1"/>
  <c r="K27" i="7"/>
  <c r="K36" i="7" s="1"/>
  <c r="F27" i="6"/>
  <c r="F36" i="6" s="1"/>
  <c r="L27" i="5"/>
  <c r="G27" i="3"/>
  <c r="M24" i="3"/>
  <c r="N24" i="3" s="1"/>
  <c r="I27" i="3"/>
  <c r="J27" i="3"/>
  <c r="H27" i="3"/>
  <c r="D25" i="2"/>
  <c r="D35" i="2" s="1"/>
  <c r="M23" i="2"/>
  <c r="N23" i="2" s="1"/>
  <c r="N20" i="7"/>
  <c r="J23" i="17" s="1"/>
  <c r="N20" i="4"/>
  <c r="G23" i="17" s="1"/>
  <c r="N20" i="8"/>
  <c r="K23" i="17" s="1"/>
  <c r="N20" i="3"/>
  <c r="F23" i="17" s="1"/>
  <c r="M20" i="2"/>
  <c r="E28" i="3"/>
  <c r="N17" i="17"/>
  <c r="M17" i="17" s="1"/>
  <c r="A37" i="21" s="1"/>
  <c r="D33" i="3"/>
  <c r="D32" i="3"/>
  <c r="D28" i="3"/>
  <c r="L29" i="3"/>
  <c r="L37" i="3" s="1"/>
  <c r="F29" i="3"/>
  <c r="K28" i="3"/>
  <c r="M36" i="7" l="1"/>
  <c r="N36" i="7" s="1"/>
  <c r="J32" i="17" s="1"/>
  <c r="M36" i="5"/>
  <c r="N36" i="5" s="1"/>
  <c r="H32" i="17" s="1"/>
  <c r="F34" i="8"/>
  <c r="K28" i="7"/>
  <c r="K32" i="7"/>
  <c r="K33" i="7"/>
  <c r="L28" i="7"/>
  <c r="L32" i="7"/>
  <c r="L33" i="7"/>
  <c r="F28" i="6"/>
  <c r="F32" i="6"/>
  <c r="F33" i="6"/>
  <c r="M36" i="4"/>
  <c r="N36" i="4" s="1"/>
  <c r="G32" i="17" s="1"/>
  <c r="M25" i="3"/>
  <c r="N25" i="3" s="1"/>
  <c r="F37" i="3"/>
  <c r="F38" i="3" s="1"/>
  <c r="I32" i="3"/>
  <c r="I33" i="3"/>
  <c r="H32" i="3"/>
  <c r="H33" i="3"/>
  <c r="G32" i="3"/>
  <c r="G33" i="3"/>
  <c r="M35" i="3"/>
  <c r="N35" i="3" s="1"/>
  <c r="M36" i="6"/>
  <c r="N36" i="6" s="1"/>
  <c r="I32" i="17" s="1"/>
  <c r="H36" i="3"/>
  <c r="J33" i="3"/>
  <c r="J32" i="3"/>
  <c r="L32" i="5"/>
  <c r="L33" i="5"/>
  <c r="M36" i="9"/>
  <c r="N36" i="9" s="1"/>
  <c r="L32" i="17" s="1"/>
  <c r="I36" i="3"/>
  <c r="G36" i="3"/>
  <c r="J36" i="3"/>
  <c r="M34" i="3"/>
  <c r="N34" i="3" s="1"/>
  <c r="F30" i="17" s="1"/>
  <c r="F27" i="8"/>
  <c r="F36" i="8" s="1"/>
  <c r="G28" i="3"/>
  <c r="G29" i="3" s="1"/>
  <c r="G37" i="3" s="1"/>
  <c r="M27" i="3"/>
  <c r="N27" i="3" s="1"/>
  <c r="H28" i="3"/>
  <c r="H29" i="3" s="1"/>
  <c r="H37" i="3" s="1"/>
  <c r="I28" i="3"/>
  <c r="I29" i="3" s="1"/>
  <c r="I37" i="3" s="1"/>
  <c r="J28" i="3"/>
  <c r="J29" i="3" s="1"/>
  <c r="J37" i="3" s="1"/>
  <c r="N20" i="2"/>
  <c r="E23" i="17" s="1"/>
  <c r="E29" i="3"/>
  <c r="E37" i="3" s="1"/>
  <c r="D34" i="2"/>
  <c r="M24" i="2"/>
  <c r="N24" i="2" s="1"/>
  <c r="D29" i="3"/>
  <c r="L38" i="3"/>
  <c r="K29" i="3"/>
  <c r="F28" i="8" l="1"/>
  <c r="F32" i="8"/>
  <c r="F33" i="8"/>
  <c r="M36" i="8"/>
  <c r="N36" i="8" s="1"/>
  <c r="K32" i="17" s="1"/>
  <c r="M36" i="3"/>
  <c r="N36" i="3" s="1"/>
  <c r="F32" i="17" s="1"/>
  <c r="K37" i="3"/>
  <c r="K38" i="3" s="1"/>
  <c r="I38" i="3"/>
  <c r="M33" i="3"/>
  <c r="N33" i="3" s="1"/>
  <c r="F29" i="17" s="1"/>
  <c r="J38" i="3"/>
  <c r="M32" i="3"/>
  <c r="N32" i="3" s="1"/>
  <c r="F28" i="17" s="1"/>
  <c r="G38" i="3"/>
  <c r="H38" i="3"/>
  <c r="F31" i="17"/>
  <c r="M28" i="3"/>
  <c r="N28" i="3" s="1"/>
  <c r="F25" i="17" s="1"/>
  <c r="E38" i="3"/>
  <c r="D37" i="3"/>
  <c r="D38" i="3" s="1"/>
  <c r="M29" i="3"/>
  <c r="N29" i="3" s="1"/>
  <c r="D28" i="2"/>
  <c r="D33" i="2"/>
  <c r="D32" i="2"/>
  <c r="M27" i="2"/>
  <c r="N27" i="2" s="1"/>
  <c r="N32" i="17" l="1"/>
  <c r="M32" i="17" s="1"/>
  <c r="D29" i="2"/>
  <c r="G41" i="3"/>
  <c r="I41" i="3"/>
  <c r="E41" i="3"/>
  <c r="D41" i="3"/>
  <c r="F41" i="3"/>
  <c r="H41" i="3"/>
  <c r="L41" i="3"/>
  <c r="J41" i="3"/>
  <c r="M37" i="3"/>
  <c r="M38" i="3" s="1"/>
  <c r="K41" i="3"/>
  <c r="D37" i="2" l="1"/>
  <c r="D38" i="2" s="1"/>
  <c r="D41" i="2" s="1"/>
  <c r="M41" i="3"/>
  <c r="N41" i="3" s="1"/>
  <c r="N38" i="3"/>
  <c r="N37" i="3"/>
  <c r="F33" i="17" s="1"/>
  <c r="F34" i="17" s="1"/>
  <c r="F36" i="17" l="1"/>
  <c r="C16" i="22" s="1"/>
  <c r="M23" i="6"/>
  <c r="N23" i="6" s="1"/>
  <c r="M19" i="6"/>
  <c r="N19" i="6" l="1"/>
  <c r="M20" i="6"/>
  <c r="I18" i="17" l="1"/>
  <c r="N18" i="17" s="1"/>
  <c r="M18" i="17" s="1"/>
  <c r="N20" i="6"/>
  <c r="M34" i="2"/>
  <c r="G25" i="2"/>
  <c r="G35" i="2" s="1"/>
  <c r="I25" i="2"/>
  <c r="I35" i="2" s="1"/>
  <c r="J25" i="2"/>
  <c r="J35" i="2" s="1"/>
  <c r="H25" i="2"/>
  <c r="H35" i="2" s="1"/>
  <c r="E25" i="2"/>
  <c r="E35" i="2" s="1"/>
  <c r="K25" i="2"/>
  <c r="K35" i="2" s="1"/>
  <c r="F25" i="2"/>
  <c r="F35" i="2" s="1"/>
  <c r="L25" i="2"/>
  <c r="L35" i="2" s="1"/>
  <c r="M35" i="2" l="1"/>
  <c r="I23" i="17"/>
  <c r="N23" i="17" s="1"/>
  <c r="M23" i="17" s="1"/>
  <c r="A53" i="21" s="1"/>
  <c r="N34" i="2"/>
  <c r="E30" i="17" s="1"/>
  <c r="M25" i="2"/>
  <c r="N25" i="2" s="1"/>
  <c r="K29" i="2"/>
  <c r="K37" i="2" s="1"/>
  <c r="H29" i="2"/>
  <c r="H37" i="2" s="1"/>
  <c r="F29" i="2"/>
  <c r="F37" i="2" s="1"/>
  <c r="F38" i="2" l="1"/>
  <c r="K38" i="2"/>
  <c r="H38" i="2"/>
  <c r="B10" i="22"/>
  <c r="M28" i="2"/>
  <c r="N28" i="2" s="1"/>
  <c r="E25" i="17" s="1"/>
  <c r="J29" i="2"/>
  <c r="J37" i="2" s="1"/>
  <c r="I29" i="2"/>
  <c r="I37" i="2" s="1"/>
  <c r="L29" i="2"/>
  <c r="L37" i="2" s="1"/>
  <c r="G29" i="2"/>
  <c r="G37" i="2" s="1"/>
  <c r="M32" i="2"/>
  <c r="M33" i="2"/>
  <c r="N35" i="2"/>
  <c r="E29" i="2"/>
  <c r="E37" i="2" s="1"/>
  <c r="M34" i="4"/>
  <c r="D25" i="4"/>
  <c r="D35" i="4" s="1"/>
  <c r="M27" i="4"/>
  <c r="N27" i="4" s="1"/>
  <c r="E31" i="17" l="1"/>
  <c r="I38" i="2"/>
  <c r="I41" i="2" s="1"/>
  <c r="J38" i="2"/>
  <c r="J41" i="2" s="1"/>
  <c r="E38" i="2"/>
  <c r="M29" i="2"/>
  <c r="N29" i="2" s="1"/>
  <c r="G38" i="2"/>
  <c r="G41" i="2" s="1"/>
  <c r="L38" i="2"/>
  <c r="L41" i="2" s="1"/>
  <c r="N32" i="2"/>
  <c r="E28" i="17" s="1"/>
  <c r="N34" i="4"/>
  <c r="G30" i="17" s="1"/>
  <c r="N33" i="2"/>
  <c r="E29" i="17" s="1"/>
  <c r="H41" i="2"/>
  <c r="K41" i="2"/>
  <c r="F41" i="2"/>
  <c r="D33" i="4"/>
  <c r="D28" i="4"/>
  <c r="D32" i="4"/>
  <c r="M37" i="2" l="1"/>
  <c r="M38" i="2" s="1"/>
  <c r="N38" i="2" s="1"/>
  <c r="E41" i="2"/>
  <c r="D29" i="4"/>
  <c r="N37" i="2" l="1"/>
  <c r="E33" i="17" s="1"/>
  <c r="D37" i="4"/>
  <c r="D38" i="4" s="1"/>
  <c r="M41" i="2"/>
  <c r="N41" i="2" s="1"/>
  <c r="D41" i="4" l="1"/>
  <c r="E34" i="17"/>
  <c r="E36" i="17" l="1"/>
  <c r="B16" i="22" s="1"/>
  <c r="I25" i="4"/>
  <c r="I35" i="4" s="1"/>
  <c r="H25" i="4"/>
  <c r="H35" i="4" s="1"/>
  <c r="F25" i="4"/>
  <c r="F35" i="4" s="1"/>
  <c r="E25" i="4"/>
  <c r="E35" i="4" s="1"/>
  <c r="M24" i="4"/>
  <c r="N24" i="4" s="1"/>
  <c r="K25" i="4"/>
  <c r="K35" i="4" s="1"/>
  <c r="J25" i="4"/>
  <c r="J35" i="4" s="1"/>
  <c r="L25" i="4"/>
  <c r="L35" i="4" s="1"/>
  <c r="G25" i="4"/>
  <c r="G35" i="4" s="1"/>
  <c r="M25" i="4" l="1"/>
  <c r="N25" i="4" s="1"/>
  <c r="L29" i="4"/>
  <c r="L37" i="4" s="1"/>
  <c r="L38" i="4" l="1"/>
  <c r="M28" i="4"/>
  <c r="N28" i="4" s="1"/>
  <c r="G25" i="17" s="1"/>
  <c r="J29" i="4"/>
  <c r="J37" i="4" s="1"/>
  <c r="H29" i="4"/>
  <c r="H37" i="4" s="1"/>
  <c r="G29" i="4"/>
  <c r="G37" i="4" s="1"/>
  <c r="I29" i="4"/>
  <c r="I37" i="4" s="1"/>
  <c r="M33" i="4"/>
  <c r="M35" i="4"/>
  <c r="N35" i="4" s="1"/>
  <c r="G31" i="17" s="1"/>
  <c r="M32" i="4"/>
  <c r="F29" i="4"/>
  <c r="F37" i="4" s="1"/>
  <c r="E29" i="4"/>
  <c r="E37" i="4" s="1"/>
  <c r="K29" i="4"/>
  <c r="K37" i="4" s="1"/>
  <c r="M34" i="5"/>
  <c r="D25" i="5"/>
  <c r="D35" i="5" s="1"/>
  <c r="K38" i="4" l="1"/>
  <c r="K41" i="4" s="1"/>
  <c r="H38" i="4"/>
  <c r="H41" i="4" s="1"/>
  <c r="E38" i="4"/>
  <c r="M29" i="4"/>
  <c r="N29" i="4" s="1"/>
  <c r="J38" i="4"/>
  <c r="J41" i="4" s="1"/>
  <c r="F38" i="4"/>
  <c r="F41" i="4" s="1"/>
  <c r="I38" i="4"/>
  <c r="I41" i="4" s="1"/>
  <c r="G38" i="4"/>
  <c r="G41" i="4" s="1"/>
  <c r="N32" i="4"/>
  <c r="G28" i="17" s="1"/>
  <c r="N34" i="5"/>
  <c r="H30" i="17" s="1"/>
  <c r="N33" i="4"/>
  <c r="G29" i="17" s="1"/>
  <c r="L41" i="4"/>
  <c r="M27" i="5"/>
  <c r="N27" i="5" s="1"/>
  <c r="D33" i="5"/>
  <c r="D32" i="5"/>
  <c r="D28" i="5"/>
  <c r="M37" i="4" l="1"/>
  <c r="M38" i="4" s="1"/>
  <c r="N38" i="4" s="1"/>
  <c r="E41" i="4"/>
  <c r="D29" i="5"/>
  <c r="N37" i="4" l="1"/>
  <c r="G33" i="17" s="1"/>
  <c r="D37" i="5"/>
  <c r="D38" i="5" s="1"/>
  <c r="M41" i="4"/>
  <c r="N41" i="4" s="1"/>
  <c r="D41" i="5" l="1"/>
  <c r="G34" i="17"/>
  <c r="G25" i="5"/>
  <c r="G35" i="5" s="1"/>
  <c r="H25" i="5"/>
  <c r="H35" i="5" s="1"/>
  <c r="J28" i="5"/>
  <c r="K25" i="5"/>
  <c r="K35" i="5" s="1"/>
  <c r="J25" i="5"/>
  <c r="J35" i="5" s="1"/>
  <c r="I25" i="5"/>
  <c r="I35" i="5" s="1"/>
  <c r="L25" i="5"/>
  <c r="L35" i="5" s="1"/>
  <c r="F25" i="5"/>
  <c r="F35" i="5" s="1"/>
  <c r="E25" i="5"/>
  <c r="E35" i="5" s="1"/>
  <c r="M24" i="5"/>
  <c r="N24" i="5" s="1"/>
  <c r="G36" i="17" l="1"/>
  <c r="D16" i="22" s="1"/>
  <c r="M25" i="5"/>
  <c r="N25" i="5" s="1"/>
  <c r="F28" i="5"/>
  <c r="K28" i="5"/>
  <c r="I28" i="5"/>
  <c r="J29" i="5"/>
  <c r="J37" i="5" s="1"/>
  <c r="G28" i="5"/>
  <c r="E28" i="5"/>
  <c r="H28" i="5"/>
  <c r="L28" i="5"/>
  <c r="J38" i="5" l="1"/>
  <c r="M28" i="5"/>
  <c r="N28" i="5" s="1"/>
  <c r="H25" i="17" s="1"/>
  <c r="G29" i="5"/>
  <c r="G37" i="5" s="1"/>
  <c r="I29" i="5"/>
  <c r="I37" i="5" s="1"/>
  <c r="K29" i="5"/>
  <c r="K37" i="5" s="1"/>
  <c r="M33" i="5"/>
  <c r="M35" i="5"/>
  <c r="N35" i="5" s="1"/>
  <c r="H31" i="17" s="1"/>
  <c r="M32" i="5"/>
  <c r="L29" i="5"/>
  <c r="L37" i="5" s="1"/>
  <c r="H29" i="5"/>
  <c r="H37" i="5" s="1"/>
  <c r="E29" i="5"/>
  <c r="E37" i="5" s="1"/>
  <c r="F29" i="5"/>
  <c r="F37" i="5" s="1"/>
  <c r="M34" i="6"/>
  <c r="D32" i="6"/>
  <c r="D25" i="6"/>
  <c r="D35" i="6" s="1"/>
  <c r="F38" i="5" l="1"/>
  <c r="F41" i="5" s="1"/>
  <c r="I38" i="5"/>
  <c r="I41" i="5" s="1"/>
  <c r="E38" i="5"/>
  <c r="M29" i="5"/>
  <c r="N29" i="5" s="1"/>
  <c r="G38" i="5"/>
  <c r="G41" i="5" s="1"/>
  <c r="L38" i="5"/>
  <c r="L41" i="5" s="1"/>
  <c r="K38" i="5"/>
  <c r="K41" i="5" s="1"/>
  <c r="N32" i="5"/>
  <c r="H28" i="17" s="1"/>
  <c r="N34" i="6"/>
  <c r="I30" i="17" s="1"/>
  <c r="N33" i="5"/>
  <c r="H29" i="17" s="1"/>
  <c r="J41" i="5"/>
  <c r="M27" i="6"/>
  <c r="N27" i="6" s="1"/>
  <c r="D33" i="6"/>
  <c r="D28" i="6"/>
  <c r="M37" i="5" l="1"/>
  <c r="M38" i="5" s="1"/>
  <c r="N38" i="5" s="1"/>
  <c r="H38" i="5"/>
  <c r="H41" i="5" s="1"/>
  <c r="D29" i="6"/>
  <c r="E41" i="5"/>
  <c r="N37" i="5" l="1"/>
  <c r="H33" i="17" s="1"/>
  <c r="H34" i="17" s="1"/>
  <c r="D37" i="6"/>
  <c r="D38" i="6" s="1"/>
  <c r="D41" i="6" s="1"/>
  <c r="M41" i="5"/>
  <c r="N41" i="5" s="1"/>
  <c r="L25" i="6"/>
  <c r="L35" i="6" s="1"/>
  <c r="H25" i="6"/>
  <c r="H35" i="6" s="1"/>
  <c r="K25" i="6"/>
  <c r="K35" i="6" s="1"/>
  <c r="F25" i="6"/>
  <c r="F35" i="6" s="1"/>
  <c r="M24" i="6"/>
  <c r="N24" i="6" s="1"/>
  <c r="J25" i="6"/>
  <c r="J35" i="6" s="1"/>
  <c r="G25" i="6"/>
  <c r="G35" i="6" s="1"/>
  <c r="I25" i="6"/>
  <c r="I35" i="6" s="1"/>
  <c r="E25" i="6"/>
  <c r="E35" i="6" s="1"/>
  <c r="H36" i="17" l="1"/>
  <c r="E16" i="22" s="1"/>
  <c r="M25" i="6"/>
  <c r="N25" i="6" s="1"/>
  <c r="M28" i="6" l="1"/>
  <c r="N28" i="6" s="1"/>
  <c r="I25" i="17" s="1"/>
  <c r="K29" i="6"/>
  <c r="K37" i="6" s="1"/>
  <c r="H29" i="6"/>
  <c r="H37" i="6" s="1"/>
  <c r="L29" i="6"/>
  <c r="L37" i="6" s="1"/>
  <c r="I29" i="6"/>
  <c r="I37" i="6" s="1"/>
  <c r="M35" i="6"/>
  <c r="N35" i="6" s="1"/>
  <c r="I31" i="17" s="1"/>
  <c r="M33" i="6"/>
  <c r="M32" i="6"/>
  <c r="J29" i="6"/>
  <c r="J37" i="6" s="1"/>
  <c r="G29" i="6"/>
  <c r="G37" i="6" s="1"/>
  <c r="E29" i="6"/>
  <c r="E37" i="6" s="1"/>
  <c r="F29" i="6"/>
  <c r="F37" i="6" s="1"/>
  <c r="M34" i="7"/>
  <c r="D33" i="7"/>
  <c r="D25" i="7"/>
  <c r="D35" i="7" s="1"/>
  <c r="J38" i="6" l="1"/>
  <c r="J41" i="6" s="1"/>
  <c r="E38" i="6"/>
  <c r="M29" i="6"/>
  <c r="N29" i="6" s="1"/>
  <c r="F38" i="6"/>
  <c r="F41" i="6" s="1"/>
  <c r="L38" i="6"/>
  <c r="L41" i="6" s="1"/>
  <c r="H38" i="6"/>
  <c r="H41" i="6" s="1"/>
  <c r="G38" i="6"/>
  <c r="G41" i="6" s="1"/>
  <c r="K38" i="6"/>
  <c r="K41" i="6" s="1"/>
  <c r="I38" i="6"/>
  <c r="I41" i="6" s="1"/>
  <c r="N32" i="6"/>
  <c r="I28" i="17" s="1"/>
  <c r="N34" i="7"/>
  <c r="J30" i="17" s="1"/>
  <c r="N33" i="6"/>
  <c r="I29" i="17" s="1"/>
  <c r="D32" i="7"/>
  <c r="D28" i="7"/>
  <c r="M27" i="7"/>
  <c r="N27" i="7" s="1"/>
  <c r="M37" i="6" l="1"/>
  <c r="M38" i="6" s="1"/>
  <c r="N38" i="6" s="1"/>
  <c r="E41" i="6"/>
  <c r="D29" i="7"/>
  <c r="N37" i="6" l="1"/>
  <c r="I33" i="17" s="1"/>
  <c r="D37" i="7"/>
  <c r="D38" i="7" s="1"/>
  <c r="D41" i="7" s="1"/>
  <c r="M41" i="6"/>
  <c r="N41" i="6" s="1"/>
  <c r="I34" i="17" l="1"/>
  <c r="I36" i="17" l="1"/>
  <c r="F16" i="22" s="1"/>
  <c r="F25" i="7"/>
  <c r="F35" i="7" s="1"/>
  <c r="K25" i="7"/>
  <c r="K35" i="7" s="1"/>
  <c r="G25" i="7"/>
  <c r="G35" i="7" s="1"/>
  <c r="H25" i="7"/>
  <c r="H35" i="7" s="1"/>
  <c r="J25" i="7"/>
  <c r="J35" i="7" s="1"/>
  <c r="I25" i="7"/>
  <c r="I35" i="7" s="1"/>
  <c r="E25" i="7"/>
  <c r="E35" i="7" s="1"/>
  <c r="M24" i="7"/>
  <c r="N24" i="7" s="1"/>
  <c r="L25" i="7"/>
  <c r="L35" i="7" s="1"/>
  <c r="L29" i="7" l="1"/>
  <c r="L37" i="7" s="1"/>
  <c r="M25" i="7"/>
  <c r="N25" i="7" s="1"/>
  <c r="E29" i="7"/>
  <c r="E37" i="7" s="1"/>
  <c r="E38" i="7" l="1"/>
  <c r="L38" i="7"/>
  <c r="M28" i="7"/>
  <c r="N28" i="7" s="1"/>
  <c r="J25" i="17" s="1"/>
  <c r="F29" i="7"/>
  <c r="F37" i="7" s="1"/>
  <c r="H29" i="7"/>
  <c r="H37" i="7" s="1"/>
  <c r="K29" i="7"/>
  <c r="K37" i="7" s="1"/>
  <c r="I29" i="7"/>
  <c r="I37" i="7" s="1"/>
  <c r="M33" i="7"/>
  <c r="M35" i="7"/>
  <c r="N35" i="7" s="1"/>
  <c r="J31" i="17" s="1"/>
  <c r="M32" i="7"/>
  <c r="G29" i="7"/>
  <c r="G37" i="7" s="1"/>
  <c r="J29" i="7"/>
  <c r="J37" i="7" s="1"/>
  <c r="M34" i="8"/>
  <c r="D25" i="8"/>
  <c r="D35" i="8" s="1"/>
  <c r="K38" i="7" l="1"/>
  <c r="K41" i="7" s="1"/>
  <c r="H38" i="7"/>
  <c r="H41" i="7" s="1"/>
  <c r="G38" i="7"/>
  <c r="G41" i="7" s="1"/>
  <c r="I38" i="7"/>
  <c r="I41" i="7" s="1"/>
  <c r="J38" i="7"/>
  <c r="J41" i="7" s="1"/>
  <c r="F38" i="7"/>
  <c r="F41" i="7" s="1"/>
  <c r="M29" i="7"/>
  <c r="N29" i="7" s="1"/>
  <c r="N32" i="7"/>
  <c r="J28" i="17" s="1"/>
  <c r="N34" i="8"/>
  <c r="K30" i="17" s="1"/>
  <c r="N33" i="7"/>
  <c r="J29" i="17" s="1"/>
  <c r="L41" i="7"/>
  <c r="E41" i="7"/>
  <c r="D32" i="8"/>
  <c r="D28" i="8"/>
  <c r="D33" i="8"/>
  <c r="M27" i="8"/>
  <c r="N27" i="8" s="1"/>
  <c r="M37" i="7" l="1"/>
  <c r="M38" i="7" s="1"/>
  <c r="N38" i="7" s="1"/>
  <c r="M41" i="7"/>
  <c r="N41" i="7" s="1"/>
  <c r="D29" i="8"/>
  <c r="N37" i="7" l="1"/>
  <c r="J33" i="17" s="1"/>
  <c r="D37" i="8"/>
  <c r="D38" i="8" s="1"/>
  <c r="D41" i="8" s="1"/>
  <c r="J34" i="17" l="1"/>
  <c r="J25" i="8"/>
  <c r="J35" i="8" s="1"/>
  <c r="G25" i="8"/>
  <c r="G35" i="8" s="1"/>
  <c r="M24" i="8"/>
  <c r="N24" i="8" s="1"/>
  <c r="K25" i="8"/>
  <c r="K35" i="8" s="1"/>
  <c r="L25" i="8"/>
  <c r="L35" i="8" s="1"/>
  <c r="E25" i="8"/>
  <c r="E35" i="8" s="1"/>
  <c r="I25" i="8"/>
  <c r="I35" i="8" s="1"/>
  <c r="H25" i="8"/>
  <c r="H35" i="8" s="1"/>
  <c r="F25" i="8"/>
  <c r="F35" i="8" s="1"/>
  <c r="J36" i="17" l="1"/>
  <c r="G16" i="22" s="1"/>
  <c r="M25" i="8"/>
  <c r="N25" i="8" s="1"/>
  <c r="K29" i="8"/>
  <c r="K37" i="8" s="1"/>
  <c r="F29" i="8"/>
  <c r="F37" i="8" s="1"/>
  <c r="F38" i="8" l="1"/>
  <c r="K38" i="8"/>
  <c r="M28" i="8"/>
  <c r="L29" i="8"/>
  <c r="L37" i="8" s="1"/>
  <c r="I29" i="8"/>
  <c r="I37" i="8" s="1"/>
  <c r="H29" i="8"/>
  <c r="H37" i="8" s="1"/>
  <c r="G29" i="8"/>
  <c r="G37" i="8" s="1"/>
  <c r="J29" i="8"/>
  <c r="J37" i="8" s="1"/>
  <c r="M33" i="8"/>
  <c r="M35" i="8"/>
  <c r="N35" i="8" s="1"/>
  <c r="K31" i="17" s="1"/>
  <c r="N28" i="8"/>
  <c r="K25" i="17" s="1"/>
  <c r="M32" i="8"/>
  <c r="E29" i="8"/>
  <c r="E37" i="8" s="1"/>
  <c r="M34" i="9"/>
  <c r="D28" i="9"/>
  <c r="D25" i="9"/>
  <c r="D35" i="9" s="1"/>
  <c r="J38" i="8" l="1"/>
  <c r="J41" i="8" s="1"/>
  <c r="L38" i="8"/>
  <c r="L41" i="8" s="1"/>
  <c r="H38" i="8"/>
  <c r="H41" i="8" s="1"/>
  <c r="E38" i="8"/>
  <c r="M29" i="8"/>
  <c r="N29" i="8" s="1"/>
  <c r="I38" i="8"/>
  <c r="I41" i="8" s="1"/>
  <c r="N32" i="8"/>
  <c r="K28" i="17" s="1"/>
  <c r="N33" i="8"/>
  <c r="K29" i="17" s="1"/>
  <c r="N34" i="9"/>
  <c r="L30" i="17" s="1"/>
  <c r="N30" i="17" s="1"/>
  <c r="M30" i="17" s="1"/>
  <c r="F41" i="8"/>
  <c r="K41" i="8"/>
  <c r="M27" i="9"/>
  <c r="N27" i="9" s="1"/>
  <c r="D33" i="9"/>
  <c r="D29" i="9"/>
  <c r="D32" i="9"/>
  <c r="M37" i="8" l="1"/>
  <c r="M38" i="8" s="1"/>
  <c r="N38" i="8" s="1"/>
  <c r="G38" i="8"/>
  <c r="G41" i="8" s="1"/>
  <c r="D37" i="9"/>
  <c r="E41" i="8"/>
  <c r="N37" i="8" l="1"/>
  <c r="K33" i="17" s="1"/>
  <c r="D38" i="9"/>
  <c r="M41" i="8"/>
  <c r="N41" i="8" s="1"/>
  <c r="D41" i="9"/>
  <c r="K34" i="17" l="1"/>
  <c r="K36" i="17" l="1"/>
  <c r="H16" i="22" s="1"/>
  <c r="G25" i="9"/>
  <c r="G35" i="9" s="1"/>
  <c r="H25" i="9"/>
  <c r="H35" i="9" s="1"/>
  <c r="I25" i="9"/>
  <c r="I35" i="9" s="1"/>
  <c r="F25" i="9"/>
  <c r="F35" i="9" s="1"/>
  <c r="K25" i="9"/>
  <c r="K35" i="9" s="1"/>
  <c r="J25" i="9"/>
  <c r="J35" i="9" s="1"/>
  <c r="E25" i="9"/>
  <c r="E35" i="9" s="1"/>
  <c r="M24" i="9"/>
  <c r="N24" i="9" s="1"/>
  <c r="L25" i="9"/>
  <c r="L35" i="9" s="1"/>
  <c r="M25" i="9" l="1"/>
  <c r="N25" i="9" s="1"/>
  <c r="M28" i="9" l="1"/>
  <c r="N28" i="9" s="1"/>
  <c r="L25" i="17" s="1"/>
  <c r="M33" i="9"/>
  <c r="F29" i="9"/>
  <c r="F37" i="9" s="1"/>
  <c r="G29" i="9"/>
  <c r="G37" i="9" s="1"/>
  <c r="J29" i="9"/>
  <c r="J37" i="9" s="1"/>
  <c r="L29" i="9"/>
  <c r="L37" i="9" s="1"/>
  <c r="M35" i="9"/>
  <c r="N35" i="9" s="1"/>
  <c r="L31" i="17" s="1"/>
  <c r="M32" i="9"/>
  <c r="E29" i="9"/>
  <c r="E37" i="9" s="1"/>
  <c r="K29" i="9"/>
  <c r="K37" i="9" s="1"/>
  <c r="H29" i="9"/>
  <c r="H37" i="9" s="1"/>
  <c r="I29" i="9"/>
  <c r="I37" i="9" s="1"/>
  <c r="I38" i="9" l="1"/>
  <c r="I41" i="9" s="1"/>
  <c r="G38" i="9"/>
  <c r="G41" i="9" s="1"/>
  <c r="F38" i="9"/>
  <c r="F41" i="9" s="1"/>
  <c r="K38" i="9"/>
  <c r="K41" i="9" s="1"/>
  <c r="L38" i="9"/>
  <c r="L41" i="9" s="1"/>
  <c r="H38" i="9"/>
  <c r="H41" i="9" s="1"/>
  <c r="M29" i="9"/>
  <c r="J38" i="9"/>
  <c r="J41" i="9" s="1"/>
  <c r="N32" i="9"/>
  <c r="L28" i="17" s="1"/>
  <c r="N33" i="9"/>
  <c r="L29" i="17" s="1"/>
  <c r="N29" i="17" s="1"/>
  <c r="M29" i="17" s="1"/>
  <c r="M37" i="9" l="1"/>
  <c r="M38" i="9" s="1"/>
  <c r="E38" i="9"/>
  <c r="E41" i="9" s="1"/>
  <c r="M41" i="9" s="1"/>
  <c r="N41" i="9" s="1"/>
  <c r="N29" i="9"/>
  <c r="N28" i="17"/>
  <c r="M28" i="17" s="1"/>
  <c r="N25" i="17"/>
  <c r="N38" i="9" l="1"/>
  <c r="N37" i="9"/>
  <c r="M25" i="17"/>
  <c r="A67" i="21" s="1"/>
  <c r="L33" i="17" l="1"/>
  <c r="L34" i="17" s="1"/>
  <c r="N34" i="17" s="1"/>
  <c r="C10" i="22"/>
  <c r="N31" i="17"/>
  <c r="M31" i="17" s="1"/>
  <c r="N33" i="17" l="1"/>
  <c r="M33" i="17" s="1"/>
  <c r="L36" i="17"/>
  <c r="I16" i="22" s="1"/>
  <c r="J16" i="22" s="1"/>
  <c r="H17" i="22" s="1"/>
  <c r="M34" i="17" l="1"/>
  <c r="A73" i="21" s="1"/>
  <c r="N36" i="17"/>
  <c r="I17" i="22"/>
  <c r="F17" i="22"/>
  <c r="G17" i="22"/>
  <c r="D17" i="22"/>
  <c r="E17" i="22"/>
  <c r="B17" i="22"/>
  <c r="C17" i="22"/>
  <c r="M36" i="17" l="1"/>
  <c r="C3" i="22"/>
  <c r="C5" i="22" s="1"/>
  <c r="D10" i="22"/>
  <c r="E10" i="22" s="1"/>
  <c r="J17" i="22"/>
  <c r="A44" i="21" l="1"/>
</calcChain>
</file>

<file path=xl/sharedStrings.xml><?xml version="1.0" encoding="utf-8"?>
<sst xmlns="http://schemas.openxmlformats.org/spreadsheetml/2006/main" count="928" uniqueCount="211">
  <si>
    <t>Klimarechner DFWR</t>
  </si>
  <si>
    <t>Einleitung</t>
  </si>
  <si>
    <t>Klimaschutz ist eine hochaktuelle Thematik, die in Gesellschaft und Politik fortwährend einen hohen Stellenwert besitzt. Durch die Fähigkeit von Bäumen, der Atmosphäre Kohlenstoffdioxid zu entziehen und in Form von Kohlenstoff in der Biomasse zu binden, leisten Wälder einen großen Beitrag zum Klimaschutz. Zudem trägt auch die nachhaltige Bewirtschaftung zum Klimaschutz bei, da der gebundene Kohlenstoff über längere Zeit in Holzprodukten fixiert bleibt. Zuletzt entstehen durch die Verwendung von Holz Substitutionseffekte. Die Bedeutung der Forstwirtschaft und der nachgelagerten Holzverwendung wird im Gutachten „Klimaschutz in der Land- und Forstwirtschaft sowie den nachgelagerten Bereichen Ernährung und Holzverwendung“ der beiden wissenschaftlichen Beiräte für Agrarpolitik, Ernährung und gesundheitlichen Verbraucherschutz sowie für Waldpolitik des Bundesministeriums für Ernährung und Landwirtschaft (BMEL) verdeutlicht (Weingarten et al. 2016). Bezogen auf das Jahr 2014 wurde demnach die Gesamtemission Deutschlands durch den jährlichen Beitrag der Forstwirtschaft und Holzverwendung um 14 % verringert. Die Senkenleistung der Forstwirtschaft wurde auch im Klimaschutzplan 2050 der Bundesregierung aufgegriffen. Um die Treibhausgasemissionen bis zum Jahr 2050 im Vergleich zu 1990 um 80 bis 95 Prozent zu vermindern, sind unter anderem im Sektor Forstwirtschaft Maßnahmen im Bereich Erhalt und nachhaltige Bewirtschaftung der Wälder vorgesehen (vgl. BMUB 2016).</t>
  </si>
  <si>
    <t>Die Quantifizierung der Klimaschutzleistung von Wäldern wurde in zahlreichen Studien erforscht. Allerdings fehlt bisher ein robustes und leicht nachvollziehbares Kalkulationstool für den einzelnen Forstbetrieb, welches unmittelbar auf betrieblichen Daten wie denen der Forsteinrichtung aufbaut. Diese Lücke soll mit dem „Klimarechner DFWR“ geschlossen werden. Er quantifiziert die Klimaschutzleistung von Forstbetrieben, indem die Speicherleistung des Wald- und des Holzproduktespeichers sowie die aus Holznutzung resultierenden stofflichen und energetischen Substitutionseffekte abgeschätzt werden.</t>
  </si>
  <si>
    <t>Gebrauchsanweisung</t>
  </si>
  <si>
    <t>1. Für die Berechnung mit dem Klimarechner sind zunächst die Forsteinrichtungsdaten in das Tabellenblatt "Eingabe" einzugeben. Es sind die Felder in hellgrüner (gedeckt) Farbe              auszufüllen.</t>
  </si>
  <si>
    <r>
      <t xml:space="preserve">a) Zunächst sind der </t>
    </r>
    <r>
      <rPr>
        <b/>
        <sz val="11"/>
        <color rgb="FF000000"/>
        <rFont val="Calibri"/>
        <family val="2"/>
      </rPr>
      <t>Name des Forstbetriebes</t>
    </r>
    <r>
      <rPr>
        <sz val="11"/>
        <color rgb="FF000000"/>
        <rFont val="Calibri"/>
        <family val="2"/>
      </rPr>
      <t xml:space="preserve"> und der </t>
    </r>
    <r>
      <rPr>
        <b/>
        <sz val="11"/>
        <color rgb="FF000000"/>
        <rFont val="Calibri"/>
        <family val="2"/>
      </rPr>
      <t>Stichtag</t>
    </r>
    <r>
      <rPr>
        <sz val="11"/>
        <color rgb="FF000000"/>
        <rFont val="Calibri"/>
        <family val="2"/>
      </rPr>
      <t xml:space="preserve"> der Forsteinrichtung (bspw. </t>
    </r>
    <r>
      <rPr>
        <i/>
        <sz val="11"/>
        <color rgb="FF000000"/>
        <rFont val="Calibri"/>
        <family val="2"/>
      </rPr>
      <t>01.01.2018</t>
    </r>
    <r>
      <rPr>
        <sz val="11"/>
        <color rgb="FF000000"/>
        <rFont val="Calibri"/>
        <family val="2"/>
      </rPr>
      <t>) einzugeben.</t>
    </r>
  </si>
  <si>
    <t>b) Im Anschluss müssen die Forsteinrichtungsdaten (Holzbodenfläche, Holzvorräte, Zuwachs, geplante Nutzung) getrennt nach den Baumartengruppen (Eiche, Buche, ALh, ALn, Fichte, Kiefer, Douglasie, Lärche) und nach Altersklassen übertragen werden. Die genaue Zugehörigkeit der einzelnen Baumarten zu den Baumartengruppen wird in dem Tabellenblatt aufgeführt.</t>
  </si>
  <si>
    <r>
      <t xml:space="preserve">i) </t>
    </r>
    <r>
      <rPr>
        <b/>
        <sz val="11"/>
        <color rgb="FF000000"/>
        <rFont val="Calibri"/>
        <family val="2"/>
      </rPr>
      <t>Holzboden</t>
    </r>
    <r>
      <rPr>
        <sz val="11"/>
        <color rgb="FF000000"/>
        <rFont val="Calibri"/>
        <family val="2"/>
      </rPr>
      <t>: Die Holzbodenfläche geht in Hektar ein und berücksichtigt den Baumartengruppen zugeordnete Blößen.</t>
    </r>
  </si>
  <si>
    <r>
      <t xml:space="preserve">ii) </t>
    </r>
    <r>
      <rPr>
        <b/>
        <sz val="11"/>
        <color rgb="FF000000"/>
        <rFont val="Calibri"/>
        <family val="2"/>
      </rPr>
      <t>Vorrat Derbholz</t>
    </r>
    <r>
      <rPr>
        <sz val="11"/>
        <color rgb="FF000000"/>
        <rFont val="Calibri"/>
        <family val="2"/>
      </rPr>
      <t>: Der Vorrat bezieht sich auf das Derbholzvolumen und geht in Vorratsfestmetern in das Kalkulationstool ein. Eine etwaige Umrechnung von Erntefestmetern kann mit dem Faktor 1,25 (1/0,8) vorgenommen werden.</t>
    </r>
  </si>
  <si>
    <r>
      <t xml:space="preserve">iii) </t>
    </r>
    <r>
      <rPr>
        <b/>
        <sz val="11"/>
        <color rgb="FF000000"/>
        <rFont val="Calibri"/>
        <family val="2"/>
      </rPr>
      <t>jährlicher</t>
    </r>
    <r>
      <rPr>
        <sz val="11"/>
        <color rgb="FF000000"/>
        <rFont val="Calibri"/>
        <family val="2"/>
      </rPr>
      <t xml:space="preserve"> </t>
    </r>
    <r>
      <rPr>
        <b/>
        <sz val="11"/>
        <color rgb="FF000000"/>
        <rFont val="Calibri"/>
        <family val="2"/>
      </rPr>
      <t>Zuwachs Derbholz</t>
    </r>
    <r>
      <rPr>
        <sz val="11"/>
        <color rgb="FF000000"/>
        <rFont val="Calibri"/>
        <family val="2"/>
      </rPr>
      <t>: Der jährliche Zuwachs des Derbholzes in Vorratsfestmetern geht als durchschnittlicher Wert der 10-jährigen Periode für die entsprechende Holzbodenfläche ein.</t>
    </r>
  </si>
  <si>
    <r>
      <t xml:space="preserve">iv) </t>
    </r>
    <r>
      <rPr>
        <b/>
        <sz val="11"/>
        <color rgb="FF000000"/>
        <rFont val="Calibri"/>
        <family val="2"/>
      </rPr>
      <t>geplante Nutzung</t>
    </r>
    <r>
      <rPr>
        <sz val="11"/>
        <color rgb="FF000000"/>
        <rFont val="Calibri"/>
        <family val="2"/>
      </rPr>
      <t xml:space="preserve">: Das geplante Nutzungsvolumen (als Summe von Vor- und Endnutzung) geht als durchschnittlicher, </t>
    </r>
    <r>
      <rPr>
        <u/>
        <sz val="11"/>
        <color rgb="FF000000"/>
        <rFont val="Calibri"/>
        <family val="2"/>
      </rPr>
      <t>jährlicher</t>
    </r>
    <r>
      <rPr>
        <sz val="11"/>
        <color rgb="FF000000"/>
        <rFont val="Calibri"/>
        <family val="2"/>
      </rPr>
      <t xml:space="preserve"> Wert in die Berechnungen ein. Die Eingabe erfolgt in Erntefestmetern und kann bei Bedarf mit dem Faktor 0,8 von Vorratsfestmetern in Erntefestmeter umgerechnet werden.</t>
    </r>
  </si>
  <si>
    <r>
      <rPr>
        <b/>
        <sz val="11"/>
        <color rgb="FF000000"/>
        <rFont val="Calibri"/>
        <family val="2"/>
      </rPr>
      <t>Fakultativ</t>
    </r>
    <r>
      <rPr>
        <sz val="11"/>
        <color rgb="FF000000"/>
        <rFont val="Calibri"/>
        <family val="2"/>
      </rPr>
      <t xml:space="preserve"> v) </t>
    </r>
    <r>
      <rPr>
        <b/>
        <sz val="11"/>
        <color rgb="FF000000"/>
        <rFont val="Calibri"/>
        <family val="2"/>
      </rPr>
      <t>mittlerer BHD</t>
    </r>
    <r>
      <rPr>
        <sz val="11"/>
        <color rgb="FF000000"/>
        <rFont val="Calibri"/>
        <family val="2"/>
      </rPr>
      <t>: Die mittleren BHD der Baumartengruppen und Altersklassen sind auf der Basis der Daten der BWI3 voreingestellt. Sollten betriebsspezifische Durchmesserdaten bzw. auf Basis einer Betriebsinventur vorliegen, so können sie hier eingegeben werden. Die Zellen können mittels des Kennworts "Eingabe" freigeschaltet werden.</t>
    </r>
  </si>
  <si>
    <t>2) Im Tabellenblatt "Waldbesitzerbericht" befindet sich ein Ergebnisbericht mit kurzen Erläuterungen. Eine detailliertere Zusammenstellung kann dem Tabellenblatt "Hauptergebnisse" entnommen werden.  Die einzelnen Berechnungsschritte werden wiederum getrennt nach den Baumartengruppen in den nachfolgenden Tabellenblättern dargestellt.</t>
  </si>
  <si>
    <t>Methodik</t>
  </si>
  <si>
    <t>Zunächst werden die in den Holzvorräten gebundenen Kohlenstoffmassen in Kohlenstoffdioxid-Äquivalenten berechnet. Mithilfe der Raumdichten nach Knigge und Schulz (1966) und Pretzsch (2009) wird die Masse des Holzes bestimmt und unter der Annahme eines Kohlenstoffgehalts von 50 % an der Biomasse in Kohlenstoffdioxid-Äquivalente umgerechnet (vgl. Wördehoff 2016). Die klimaschutzrelevanten Kennzahlen stellen die insgesamt gebundenen Kohlenstoffdioxid-Äquivalente im Derbholzvorrat und die jährlich durch das Wachstum neu gebundene Menge an Kohlenstoffdioxid-Äquivalenten dar.</t>
  </si>
  <si>
    <t>Für die anschließende Berechnung der jährlichen Klimaschutzleistung eines Forstbetriebes sind die jeweiligen Änderungen der zwei betrachteten Kohlenstoffspeicher sowie die sich daraus errechnenden Substitutionseffekte relevant. Die in der Biomasse des aufstockenden Bestandes gebundenen Kohlenstoffdioxid-Äquivalente bilden den sogenannten Waldspeicher. Dessen jährliche Änderung ergibt sich aus dem jährlichen Zuwachs abzüglich der durchschnittlich geplanten Nutzung pro Jahr.</t>
  </si>
  <si>
    <t>Der Holzproduktespeicher umfasst die Kohlenstoffdioxid-Äquivalente, die in Holzprodukten gespeichert sind. Mit der Ernte und der sich anschließenden Holzverwendung gehen die im stehenden Holzvorrat gebundenen Kohlenstoffdioxid-Äquivalente in den Holzproduktespeicher über. Allerdings umfasst dieser nur einen Teil des eingeschlagenen Holzes. Für die genaue Bestimmung der Menge wird das eingeschlagene Holz, abzüglich der Ernteverluste, die im Bestand verbleiben, den Verwendungsbereichen stofflich und nicht-stofflich zugeordnet. Das erstellte Sortenmodell basiert auf den mithilfe von Daten der dritten Bundeswaldinventur (Thünen-Institut 2018a) an die Rohholzverwendung Deutschlands (nach Thünen-Institut 2018b) angepassten Bestandessortentafeln von Offer und Staupendahl (2018). Auf Grundlage der summarischen Darstellungen von Aufkommen und Verwendung von Holz nach der physischen Input-Output-Tabelle von Bösch et al. (2015) werden schließlich die Anteile von Brutto- und Nettoerhöhung des Bestandes an Holzprodukten am stofflich genutzten Einschlag abgeleitet. Kurzlebige Produkte wie Papier, Pappe und Verpackungsmaterial bleiben bei der Bilanzierung unberücksichtigt. Die Änderung des Holzproduktspeichers ergibt sich analog zum Waldspeicher mittels der Zuflüsse, abzüglich der Abflüsse.</t>
  </si>
  <si>
    <t>Mit der Verwendung von Holz können Bau- und Werkstoffe, die unter einem hohen Energieauf-wand erzeugt werden, sowie fossile Brennstoffe ersetzt werden (Substitution). Je Tonne Kohlenstoff aus dem Wald werden nach verfügbaren Abschätzungen bei energetischer Verwendung im Schnitt 0,67 Tonnen Kohlenstoff vermieden, bei stofflicher Verwendung sind es im Schnitt sogar 1,5 Tonnen Kohlenstoff (vgl. Knauf et al. 2013).</t>
  </si>
  <si>
    <t>Die Änderungen der Kohlenstoffspeicher und die Substitutionseffekte können als durchschnittliche, jährliche forstbetriebliche Klimaschutzleistung des 10-jährigen Forsteinrichtungszeitraums interpretiert werden. Der Klimarechner ermöglicht so die Kohlenstoffsenken und -quellen des Forstbetriebs zu identifizieren, die Effekte der geplanten Bewirtschaftung zu quantifizieren und die Klimaschutzleistung gegenüber Kunden und Gesellschaft vereinfacht zu kommunizieren. Als eine unmittelbare Grundlage für eine Entlohnung z. B. im Rahmen eines Kohlenstoffdioxid-Zertifikatehandels ist der Klimarechner nicht gedacht.</t>
  </si>
  <si>
    <t>Interpretation der Ergebnisse</t>
  </si>
  <si>
    <t>Bei der Interpretation der Ergebnisse sind folgende Aspekte zu berücksichtigen:</t>
  </si>
  <si>
    <t>- Die Kalkulation bezieht sich auf den Hauptbestand. Verjüngung, Unterstand und Überhalt sowie auch Mortalität werden nicht berücksichtigt.</t>
  </si>
  <si>
    <t>Entwicklung des Modells</t>
  </si>
  <si>
    <t xml:space="preserve">Der auf Initiative des Betriebswirtschaftlichen Ausschusses des Deutschen Forstwirtschaftsrates e.V. entwickelte Klimarechner wurde mit MS Excel 2016 erstellt und ist überwiegend kompatibel mit Open Office 4.2.5. Entscheidend an der Erstellung beteiligt waren von der Abteilung Forstökonomie der Georg-August-Universität Göttingen Maike Schluhe und Prof. Dr. Bernhard Möhring, vom Institut für Internationale Waldwirtschaft und Forstökonomie des Thünen-Instituts Hermann Englert und Prof. Dr. Matthias Dieter, von der Nordwestdeutschen Forstlichen Versuchsanstalt Dr. René Wördehoff und Christian Schulz sowie bei der einzelbetrieblichen Erprobung von der Landwirtschaftskammer Niedersachsen Martin Hillmann, Torben Hansen und Jean-Lionel Payeur-Poirier. Das Modell wurde mithilfe von Daten für Deutschland insgesamt, vor allem der dritten Bundeswaldinventur sowie der Daten der Klimaschutzberichterstattung, validiert. </t>
  </si>
  <si>
    <t xml:space="preserve">Die Entwicklung und Umsetzung des Konzeptes wurde maßgeblich durch das Projekt „Gläserner Forstbetrieb“ (Förderkennzeichen 01LC1603B) unterstützt. Das Projekt wird gefördert durch das Bundesministerium für Bildung und Forschung (BMBF). Das BMBF fördert dieses Projekt/diese Initiative als Forschung für Nachhaltige Entwicklungen (FONA); www.fona.de. Darüber hinaus wurde die einzelbetriebliche Erprobung durch das Waldklimafonds-Projekt „CO-2-OPT“ unterstützt. Das Projekt wurde aus Mitteln des Waldklimafonds durch das Bundesministerium für Ernährung und Landwirtschaft (BMEL) und das Bundesministerium für Bundesministerium für Umwelt, Naturschutz und nukleare Sicherheit (BMU) gefördert. Projektträger ist die Bundesanstalt für Landwirtschaft und Ernährung (BLE). </t>
  </si>
  <si>
    <t>Haftungsausschusserklärung</t>
  </si>
  <si>
    <t xml:space="preserve">Alle Inhalte, Annahmen, Berechnungen und Festlegungen entsprechen dem Stand guter wissenschaftlicher Praxis. Trotzdem wird keine Haftung für Unstimmigkeiten und Fehler in den Annahmen und sowie für die Ergebnisse der Berechnungen übernommen, auch nicht gegenüber Dritten. </t>
  </si>
  <si>
    <t>Verwendete Literatur</t>
  </si>
  <si>
    <t>BMEL - Bundesministerium für Ernährung und Landwirtschaft (2016) Der Wald in Deutschland. Ausgewählte Ergebnisse der dritten Bundeswaldinventur. 2. korr. Auflage.</t>
  </si>
  <si>
    <t>BMUB - Bundesministerium für Umwelt, Naturschutz, Bau und Reaktorsicherheit (2016) Klimaschutzplan 2050: Klimaschutzpolitische Grundsätze und Ziele der Bundesregierung.</t>
  </si>
  <si>
    <t>Bösch M, Jochem D, Weimar H, Dieter M (2015) Physical input-output accounting of the wood and paper flow in Germany. Resources, Conservation and Recycling 94: 99 - 109.</t>
  </si>
  <si>
    <t>Jochem D, Weimar H, Bösch M, Mantau U (2015) Estimation of wood removals and fellings in Germany: a calculation approach based on the amount of used roundwood. European Journal of Forest Research 134: 869 - 888.</t>
  </si>
  <si>
    <t>Knauf M, Frühwald A (2013) Wald und Klimaschutz NRW. Beitrag des NRW Clusters ForstHolz zum Klimaschutz - Langfassung der Studie. Landesbetrieb Wald und Holz Nordrhein-Westfalen, Münster.</t>
  </si>
  <si>
    <t>Knigge W, Schulz H (1966) Grundriss der Forstbenutzung: Entstehung, Eigenschaften, Verwertung und Verwendung des Holzes und anderer Forstprodukte. Hamburg: Parey.</t>
  </si>
  <si>
    <t>Offer A, Staupendahl K (2018) Holzwerbungskosten- und Bestandessortentafeln.</t>
  </si>
  <si>
    <t>Pretzsch H (2009) Forest dynamics, growth and yield: From measurement to model. Berlin, Heidelberg: Springer.</t>
  </si>
  <si>
    <t>Richards F J (1959) A flexible growth function for empirical use. J. Exp. Bot. 10(2): 290 - 301.</t>
  </si>
  <si>
    <t>Thünen-Institut (2018a) Dritte Bundeswaldinventur - Ergebnisdatenbank [online], zuletzt abgerufen am 23.02.2018 unter https://bwi.info.</t>
  </si>
  <si>
    <t>Thünen-Institut (2018b) Einschlagsrückrechnung. Holzeinschlag und Rohholzverwendung: Zahlen &amp; Fakten, zuletzt abgerufen am 15.12.2017 unter https://www.thuenen.de/de/wf/zahlen-fakten/produktion-und-verwendung/holzeinschlag-und-rohholzverwendung/.</t>
  </si>
  <si>
    <t>UNFCCC - United Nations Framework Convention on Climate Change (2018) National Inventory Submissions 2017 , zuletzt abgerufen am 05.01.2018 unter http://unfccc.int/national_reports/ annex_i_ghg_inventories/national_inventories_submissions/items/10116.php.</t>
  </si>
  <si>
    <t>Weingarten P, Bauhus J, Arens-Azevedo U, Balmann A, Biesalski HK, Birner R, Bitter A W, Bokelmann W, Bolte A, Bösch M (2016) Klimaschutz in der Land-und Forstwirtschaft sowie den nachgelagerten Bereichen Ernährung und Holzverwendung. Berichte über Landwirtschaft, Sonderheft 222.</t>
  </si>
  <si>
    <t>Wördehoff R (2016) Kohlenstoffspeicherung als Teilziel der strategischen Waldbauplanung erläutert an Reinbeständen verschiedener Baumarten in Niedersachsen. Dissertation, Georg-August-Universität Göttingen.</t>
  </si>
  <si>
    <t xml:space="preserve">Wördehoff R, Spellmann H, Evers J, Nagel J (2011) Kohlenstoffstudie Forst und Holz Niedersachsen. Beiträge aus der Nordwestdeutschen Forstlichen Versuchsanstalt in den Universitätsdrucken im Universitätsverlag Göttingen. Band 6. </t>
  </si>
  <si>
    <t>Eingabe der Forsteinrichtungsdaten</t>
  </si>
  <si>
    <t>Betriebsdaten</t>
  </si>
  <si>
    <t>Objektname</t>
  </si>
  <si>
    <t>Stichtag der Forsteinrichtungsdaten</t>
  </si>
  <si>
    <t>Baumart</t>
  </si>
  <si>
    <t>Eiche</t>
  </si>
  <si>
    <r>
      <t>(sämtliche Eichenarten (</t>
    </r>
    <r>
      <rPr>
        <i/>
        <sz val="9"/>
        <color rgb="FF000000"/>
        <rFont val="Calibri"/>
        <family val="2"/>
        <charset val="1"/>
      </rPr>
      <t>Quercus spec.</t>
    </r>
    <r>
      <rPr>
        <sz val="9"/>
        <color rgb="FF000000"/>
        <rFont val="Calibri"/>
        <family val="2"/>
        <charset val="1"/>
      </rPr>
      <t>))</t>
    </r>
  </si>
  <si>
    <t>Altersklasse</t>
  </si>
  <si>
    <t>[Jahre]</t>
  </si>
  <si>
    <t>Blöße</t>
  </si>
  <si>
    <t>0-20</t>
  </si>
  <si>
    <t>21-40</t>
  </si>
  <si>
    <t>41-60</t>
  </si>
  <si>
    <t>61-80</t>
  </si>
  <si>
    <t>81-100</t>
  </si>
  <si>
    <t>101-120</t>
  </si>
  <si>
    <t>121-140</t>
  </si>
  <si>
    <t>141-160</t>
  </si>
  <si>
    <t>&gt; 160</t>
  </si>
  <si>
    <t>SUMME</t>
  </si>
  <si>
    <t>Hektarwert</t>
  </si>
  <si>
    <t>Mittlerer BHD*</t>
  </si>
  <si>
    <t>[cm]</t>
  </si>
  <si>
    <t>-</t>
  </si>
  <si>
    <t>Holzboden</t>
  </si>
  <si>
    <t>[ha]</t>
  </si>
  <si>
    <t>Vorrat Derbholz</t>
  </si>
  <si>
    <t>[Vfm]</t>
  </si>
  <si>
    <t>jährlicher Zuwachs Derbholz</t>
  </si>
  <si>
    <t>[Vfm/a]</t>
  </si>
  <si>
    <t>geplante jährliche Nutzung</t>
  </si>
  <si>
    <t>[Efm/a]</t>
  </si>
  <si>
    <t>Buche</t>
  </si>
  <si>
    <r>
      <t>(Rotbuche (</t>
    </r>
    <r>
      <rPr>
        <i/>
        <sz val="9"/>
        <color rgb="FF000000"/>
        <rFont val="Calibri"/>
        <family val="2"/>
        <charset val="1"/>
      </rPr>
      <t>Fagus sylvatica</t>
    </r>
    <r>
      <rPr>
        <sz val="9"/>
        <color rgb="FF000000"/>
        <rFont val="Calibri"/>
        <family val="2"/>
        <charset val="1"/>
      </rPr>
      <t>) und Hainbuche (</t>
    </r>
    <r>
      <rPr>
        <i/>
        <sz val="9"/>
        <color rgb="FF000000"/>
        <rFont val="Calibri"/>
        <family val="2"/>
        <charset val="1"/>
      </rPr>
      <t>Carpinus betulus</t>
    </r>
    <r>
      <rPr>
        <sz val="9"/>
        <color rgb="FF000000"/>
        <rFont val="Calibri"/>
        <family val="2"/>
        <charset val="1"/>
      </rPr>
      <t>))</t>
    </r>
  </si>
  <si>
    <t>Alh</t>
  </si>
  <si>
    <r>
      <t>(Andere Laubbäume mit hoher Umtriebszeit - Ahorn (</t>
    </r>
    <r>
      <rPr>
        <i/>
        <sz val="9"/>
        <color rgb="FF000000"/>
        <rFont val="Calibri"/>
        <family val="2"/>
        <charset val="1"/>
      </rPr>
      <t>Acer spec.</t>
    </r>
    <r>
      <rPr>
        <sz val="9"/>
        <color rgb="FF000000"/>
        <rFont val="Calibri"/>
        <family val="2"/>
        <charset val="1"/>
      </rPr>
      <t>), Elsbeere (</t>
    </r>
    <r>
      <rPr>
        <i/>
        <sz val="9"/>
        <color rgb="FF000000"/>
        <rFont val="Calibri"/>
        <family val="2"/>
        <charset val="1"/>
      </rPr>
      <t>Sorbus torminalis</t>
    </r>
    <r>
      <rPr>
        <sz val="9"/>
        <color rgb="FF000000"/>
        <rFont val="Calibri"/>
        <family val="2"/>
        <charset val="1"/>
      </rPr>
      <t>), Esche (</t>
    </r>
    <r>
      <rPr>
        <i/>
        <sz val="9"/>
        <color rgb="FF000000"/>
        <rFont val="Calibri"/>
        <family val="2"/>
        <charset val="1"/>
      </rPr>
      <t>Fraxinus excelsior</t>
    </r>
    <r>
      <rPr>
        <sz val="9"/>
        <color rgb="FF000000"/>
        <rFont val="Calibri"/>
        <family val="2"/>
        <charset val="1"/>
      </rPr>
      <t>), Esskastanie (</t>
    </r>
    <r>
      <rPr>
        <i/>
        <sz val="9"/>
        <color rgb="FF000000"/>
        <rFont val="Calibri"/>
        <family val="2"/>
        <charset val="1"/>
      </rPr>
      <t>Castanea sativa</t>
    </r>
    <r>
      <rPr>
        <sz val="9"/>
        <color rgb="FF000000"/>
        <rFont val="Calibri"/>
        <family val="2"/>
        <charset val="1"/>
      </rPr>
      <t>), Kirsche (</t>
    </r>
    <r>
      <rPr>
        <i/>
        <sz val="9"/>
        <color rgb="FF000000"/>
        <rFont val="Calibri"/>
        <family val="2"/>
        <charset val="1"/>
      </rPr>
      <t>Prunus avium</t>
    </r>
    <r>
      <rPr>
        <sz val="9"/>
        <color rgb="FF000000"/>
        <rFont val="Calibri"/>
        <family val="2"/>
        <charset val="1"/>
      </rPr>
      <t>), Linde (</t>
    </r>
    <r>
      <rPr>
        <i/>
        <sz val="9"/>
        <color rgb="FF000000"/>
        <rFont val="Calibri"/>
        <family val="2"/>
        <charset val="1"/>
      </rPr>
      <t>Tilia spec.</t>
    </r>
    <r>
      <rPr>
        <sz val="9"/>
        <color rgb="FF000000"/>
        <rFont val="Calibri"/>
        <family val="2"/>
        <charset val="1"/>
      </rPr>
      <t>), Nussbaum (</t>
    </r>
    <r>
      <rPr>
        <i/>
        <sz val="9"/>
        <color rgb="FF000000"/>
        <rFont val="Calibri"/>
        <family val="2"/>
        <charset val="1"/>
      </rPr>
      <t>Juglans regia, J. nigra</t>
    </r>
    <r>
      <rPr>
        <sz val="9"/>
        <color rgb="FF000000"/>
        <rFont val="Calibri"/>
        <family val="2"/>
        <charset val="1"/>
      </rPr>
      <t>), Robinie (</t>
    </r>
    <r>
      <rPr>
        <i/>
        <sz val="9"/>
        <color rgb="FF000000"/>
        <rFont val="Calibri"/>
        <family val="2"/>
        <charset val="1"/>
      </rPr>
      <t>Robinia pseudoacacia</t>
    </r>
    <r>
      <rPr>
        <sz val="9"/>
        <color rgb="FF000000"/>
        <rFont val="Calibri"/>
        <family val="2"/>
        <charset val="1"/>
      </rPr>
      <t>), Ulme (</t>
    </r>
    <r>
      <rPr>
        <i/>
        <sz val="9"/>
        <color rgb="FF000000"/>
        <rFont val="Calibri"/>
        <family val="2"/>
        <charset val="1"/>
      </rPr>
      <t>Ulmus spec.</t>
    </r>
    <r>
      <rPr>
        <sz val="9"/>
        <color rgb="FF000000"/>
        <rFont val="Calibri"/>
        <family val="2"/>
        <charset val="1"/>
      </rPr>
      <t>) u. a.)</t>
    </r>
  </si>
  <si>
    <t>Aln</t>
  </si>
  <si>
    <r>
      <rPr>
        <sz val="9"/>
        <color rgb="FF000000"/>
        <rFont val="Calibri"/>
        <family val="2"/>
        <charset val="1"/>
      </rPr>
      <t>(Andere Laubbäume mit niedriger Umtriebszeit - Birke (</t>
    </r>
    <r>
      <rPr>
        <i/>
        <sz val="9"/>
        <color rgb="FF000000"/>
        <rFont val="Calibri"/>
        <family val="2"/>
        <charset val="1"/>
      </rPr>
      <t>Betula spec.</t>
    </r>
    <r>
      <rPr>
        <sz val="9"/>
        <color rgb="FF000000"/>
        <rFont val="Calibri"/>
        <family val="2"/>
        <charset val="1"/>
      </rPr>
      <t>), Eberesche (</t>
    </r>
    <r>
      <rPr>
        <i/>
        <sz val="9"/>
        <color rgb="FF000000"/>
        <rFont val="Calibri"/>
        <family val="2"/>
        <charset val="1"/>
      </rPr>
      <t>Sorbus aucuparia</t>
    </r>
    <r>
      <rPr>
        <sz val="9"/>
        <color rgb="FF000000"/>
        <rFont val="Calibri"/>
        <family val="2"/>
        <charset val="1"/>
      </rPr>
      <t>), Erle (</t>
    </r>
    <r>
      <rPr>
        <i/>
        <sz val="9"/>
        <color rgb="FF000000"/>
        <rFont val="Calibri"/>
        <family val="2"/>
        <charset val="1"/>
      </rPr>
      <t>Alnus spec.</t>
    </r>
    <r>
      <rPr>
        <sz val="9"/>
        <color rgb="FF000000"/>
        <rFont val="Calibri"/>
        <family val="2"/>
        <charset val="1"/>
      </rPr>
      <t>), Pappeln (</t>
    </r>
    <r>
      <rPr>
        <i/>
        <sz val="9"/>
        <color rgb="FF000000"/>
        <rFont val="Calibri"/>
        <family val="2"/>
        <charset val="1"/>
      </rPr>
      <t>Populus spec.</t>
    </r>
    <r>
      <rPr>
        <sz val="9"/>
        <color rgb="FF000000"/>
        <rFont val="Calibri"/>
        <family val="2"/>
        <charset val="1"/>
      </rPr>
      <t>), Spätblühende Traubenkirsche (</t>
    </r>
    <r>
      <rPr>
        <i/>
        <sz val="9"/>
        <color rgb="FF000000"/>
        <rFont val="Calibri"/>
        <family val="2"/>
        <charset val="1"/>
      </rPr>
      <t>Prunus serotina</t>
    </r>
    <r>
      <rPr>
        <sz val="9"/>
        <color rgb="FF000000"/>
        <rFont val="Calibri"/>
        <family val="2"/>
        <charset val="1"/>
      </rPr>
      <t>), Weiden (Salix spec.) u. a.)</t>
    </r>
  </si>
  <si>
    <t>Fichte</t>
  </si>
  <si>
    <r>
      <rPr>
        <sz val="9"/>
        <color rgb="FF000000"/>
        <rFont val="Calibri"/>
        <family val="2"/>
        <charset val="1"/>
      </rPr>
      <t>(Fichten (</t>
    </r>
    <r>
      <rPr>
        <i/>
        <sz val="9"/>
        <color rgb="FF000000"/>
        <rFont val="Calibri"/>
        <family val="2"/>
        <charset val="1"/>
      </rPr>
      <t>Picea spec.</t>
    </r>
    <r>
      <rPr>
        <sz val="9"/>
        <color rgb="FF000000"/>
        <rFont val="Calibri"/>
        <family val="2"/>
        <charset val="1"/>
      </rPr>
      <t>), Tannen (</t>
    </r>
    <r>
      <rPr>
        <i/>
        <sz val="9"/>
        <color rgb="FF000000"/>
        <rFont val="Calibri"/>
        <family val="2"/>
        <charset val="1"/>
      </rPr>
      <t>Abies spec.</t>
    </r>
    <r>
      <rPr>
        <sz val="9"/>
        <color rgb="FF000000"/>
        <rFont val="Calibri"/>
        <family val="2"/>
        <charset val="1"/>
      </rPr>
      <t>), Thuja-Arten (</t>
    </r>
    <r>
      <rPr>
        <i/>
        <sz val="9"/>
        <color rgb="FF000000"/>
        <rFont val="Calibri"/>
        <family val="2"/>
        <charset val="1"/>
      </rPr>
      <t>Thuja spec.</t>
    </r>
    <r>
      <rPr>
        <sz val="9"/>
        <color rgb="FF000000"/>
        <rFont val="Calibri"/>
        <family val="2"/>
        <charset val="1"/>
      </rPr>
      <t>), Tsuga-Arten (</t>
    </r>
    <r>
      <rPr>
        <i/>
        <sz val="9"/>
        <color rgb="FF000000"/>
        <rFont val="Calibri"/>
        <family val="2"/>
        <charset val="1"/>
      </rPr>
      <t>Tsuga spec.</t>
    </r>
    <r>
      <rPr>
        <sz val="9"/>
        <color rgb="FF000000"/>
        <rFont val="Calibri"/>
        <family val="2"/>
        <charset val="1"/>
      </rPr>
      <t>) und sonstige Nadelbaumarten außer Douglasie, Kiefern und Lärchen)</t>
    </r>
  </si>
  <si>
    <t>Douglasie</t>
  </si>
  <si>
    <r>
      <rPr>
        <sz val="9"/>
        <color rgb="FF000000"/>
        <rFont val="Calibri"/>
        <family val="2"/>
        <charset val="1"/>
      </rPr>
      <t>(Douglasie (</t>
    </r>
    <r>
      <rPr>
        <i/>
        <sz val="9"/>
        <color rgb="FF000000"/>
        <rFont val="Calibri"/>
        <family val="2"/>
        <charset val="1"/>
      </rPr>
      <t>Pseudotsuga spec.</t>
    </r>
    <r>
      <rPr>
        <sz val="9"/>
        <color rgb="FF000000"/>
        <rFont val="Calibri"/>
        <family val="2"/>
        <charset val="1"/>
      </rPr>
      <t>)</t>
    </r>
  </si>
  <si>
    <t>Kiefer</t>
  </si>
  <si>
    <r>
      <rPr>
        <sz val="9"/>
        <color rgb="FF000000"/>
        <rFont val="Calibri"/>
        <family val="2"/>
        <charset val="1"/>
      </rPr>
      <t>(sämtliche Kiefernarten (</t>
    </r>
    <r>
      <rPr>
        <i/>
        <sz val="9"/>
        <color rgb="FF000000"/>
        <rFont val="Calibri"/>
        <family val="2"/>
        <charset val="1"/>
      </rPr>
      <t>Pinus spec.</t>
    </r>
    <r>
      <rPr>
        <sz val="9"/>
        <color rgb="FF000000"/>
        <rFont val="Calibri"/>
        <family val="2"/>
        <charset val="1"/>
      </rPr>
      <t>))</t>
    </r>
  </si>
  <si>
    <t>Lärche</t>
  </si>
  <si>
    <r>
      <rPr>
        <sz val="9"/>
        <color rgb="FF000000"/>
        <rFont val="Calibri"/>
        <family val="2"/>
        <charset val="1"/>
      </rPr>
      <t>(sämtliche Lärchenarten (</t>
    </r>
    <r>
      <rPr>
        <i/>
        <sz val="9"/>
        <color rgb="FF000000"/>
        <rFont val="Calibri"/>
        <family val="2"/>
        <charset val="1"/>
      </rPr>
      <t>Larix spec.</t>
    </r>
    <r>
      <rPr>
        <sz val="9"/>
        <color rgb="FF000000"/>
        <rFont val="Calibri"/>
        <family val="2"/>
        <charset val="1"/>
      </rPr>
      <t>))</t>
    </r>
  </si>
  <si>
    <t>* Für den mittleren BHD werden BWI3-Durchschnittswerte verwendet.</t>
  </si>
  <si>
    <t>Klimaschutzleistung durch Forstwirtschaft und Holzverwendung</t>
  </si>
  <si>
    <t>Ergebnisbericht des Klimarechners des Deutschen Forstwirtschaftsrates e.V. (DFWR)</t>
  </si>
  <si>
    <t>Naturale Ausstattung des Forstbetriebes</t>
  </si>
  <si>
    <r>
      <t>Ø</t>
    </r>
    <r>
      <rPr>
        <sz val="7"/>
        <color rgb="FF000000"/>
        <rFont val="Times New Roman"/>
        <family val="1"/>
      </rPr>
      <t xml:space="preserve">  </t>
    </r>
    <r>
      <rPr>
        <sz val="11"/>
        <color rgb="FF000000"/>
        <rFont val="Calibri"/>
        <family val="2"/>
      </rPr>
      <t>Holzbodenfläche:</t>
    </r>
  </si>
  <si>
    <t>Hektar</t>
  </si>
  <si>
    <r>
      <t>Ø</t>
    </r>
    <r>
      <rPr>
        <sz val="7"/>
        <color rgb="FF000000"/>
        <rFont val="Times New Roman"/>
        <family val="1"/>
      </rPr>
      <t xml:space="preserve">  </t>
    </r>
    <r>
      <rPr>
        <sz val="11"/>
        <color rgb="FF000000"/>
        <rFont val="Calibri"/>
        <family val="2"/>
      </rPr>
      <t>Vorrat Derbholz:</t>
    </r>
  </si>
  <si>
    <t>Vorratsfestmeter pro Hektar</t>
  </si>
  <si>
    <r>
      <t>Ø</t>
    </r>
    <r>
      <rPr>
        <sz val="7"/>
        <color rgb="FF000000"/>
        <rFont val="Times New Roman"/>
        <family val="1"/>
      </rPr>
      <t xml:space="preserve">  </t>
    </r>
    <r>
      <rPr>
        <sz val="11"/>
        <color rgb="FF000000"/>
        <rFont val="Calibri"/>
        <family val="2"/>
      </rPr>
      <t>jährlicher Zuwachs Derbholz:</t>
    </r>
  </si>
  <si>
    <r>
      <t>Ø</t>
    </r>
    <r>
      <rPr>
        <sz val="7"/>
        <color rgb="FF000000"/>
        <rFont val="Times New Roman"/>
        <family val="1"/>
      </rPr>
      <t xml:space="preserve">  </t>
    </r>
    <r>
      <rPr>
        <sz val="11"/>
        <color rgb="FF000000"/>
        <rFont val="Calibri"/>
        <family val="2"/>
      </rPr>
      <t>geplante jährliche Nutzung Derbholz:</t>
    </r>
  </si>
  <si>
    <t>Erntefestmeter pro Hektar</t>
  </si>
  <si>
    <t>Abb. 1: Verteilung der Holzbodenfläche nach Altersklasse und Baumartengruppe.</t>
  </si>
  <si>
    <t>Der Forstbetrieb in Kohlendioxid-Äquivalenten</t>
  </si>
  <si>
    <t>Wälder leisten einen wichtigen Beitrag zum Klimaschutz [1]. Der hohe Stellenwert wird der Gesellschaft zunehmend bewusst. Das Kalkulationstool dient dazu, die Klimaschutzleistung einzelner Forstbetriebe auf Basis durchschnittlicher Holzverwendung zu kalkulieren. Es ermöglicht, Kohlenstoffsenken und -quellen im Forstbetrieb zu identifizieren und damit Auswirkungen der Bewirtschaftung abschätzen und die betriebliche Klimaschutzleistung kommunizieren zu können.</t>
  </si>
  <si>
    <t>Klimaschutzleistung</t>
  </si>
  <si>
    <t>Mit der Ernte und der sich anschließenden Holzverwendung geht der im Holz</t>
  </si>
  <si>
    <t>Abb. 2: Jährliche Klimaschutzleistung des Forstbetriebes je Hektar getrennt nach Entstehungsorten im Vergleich mit den Bundesdurchschnittswerten.</t>
  </si>
  <si>
    <t>Abb. 3: Klimaschutzleistung der Baumartengruppen in Relation zum Anteil an der Holzbodenfläche des Forstbetriebes.</t>
  </si>
  <si>
    <t>Die Klimaschutzleistung ist unter anderem von der Baumart, dem Standort, der Altersklassenausstattung und der Bewirtschaftung abhängig. Abbildung 3 zeigt diese über- und unterproportionale Klimaschutzleistung je nach Baumartengruppe gegenüber dem Anteil an der Holzbodenfläche.</t>
  </si>
  <si>
    <t>[1] Durch Photosynthese entziehen Bäume der Atmosphäre Kohlendioxid, was unter Freisetzung von Sauerstoff in der Biomasse in Form von Kohlenstoff gebunden wird.</t>
  </si>
  <si>
    <t>[2] Europäische Umweltagentur - European Environment Agency (EEA), EEA greenhouse gas - data viewer, http://www.eea.europa.eu/, zuletzt abgerufen am 13.02.2018.</t>
  </si>
  <si>
    <t>[3] Die Durchschnittswerte für Deutschland wurden auf der Datengrundlage der dritten Bundeswaldinventur (BWI3) berechnet (Thünen-Institut, Dritte Bundeswaldinventur - Ergebnisdatenbank, https://bwi.info/, zuletzt abgerufen am 01.12.2017).</t>
  </si>
  <si>
    <t>Stichtag der Forsteinrichtungsdaten:</t>
  </si>
  <si>
    <t>Zusammenfassung der Forsteinrichtungsdaten</t>
  </si>
  <si>
    <t>Betrieblicher Mittelwert</t>
  </si>
  <si>
    <t>Gesamtergebnis Forstbetrieb</t>
  </si>
  <si>
    <t>ALh</t>
  </si>
  <si>
    <t>ALn</t>
  </si>
  <si>
    <t>Daten der Forsteinrichtung</t>
  </si>
  <si>
    <t>ha</t>
  </si>
  <si>
    <t>[Vfm/ha]</t>
  </si>
  <si>
    <t>Vfm</t>
  </si>
  <si>
    <t>geplante jährliche Nutzung Derbholz</t>
  </si>
  <si>
    <t>[Efm/ha]</t>
  </si>
  <si>
    <t>Efm</t>
  </si>
  <si>
    <r>
      <t>Vorrat, Zuwachs und Nutzung in CO</t>
    </r>
    <r>
      <rPr>
        <b/>
        <vertAlign val="subscript"/>
        <sz val="11"/>
        <color rgb="FF000000"/>
        <rFont val="Calibri"/>
        <family val="2"/>
      </rPr>
      <t>2</t>
    </r>
    <r>
      <rPr>
        <b/>
        <sz val="11"/>
        <color rgb="FF000000"/>
        <rFont val="Calibri"/>
        <family val="2"/>
      </rPr>
      <t>-Äquivalenten</t>
    </r>
  </si>
  <si>
    <r>
      <t>[t CO</t>
    </r>
    <r>
      <rPr>
        <vertAlign val="subscript"/>
        <sz val="11"/>
        <rFont val="Calibri"/>
        <family val="2"/>
      </rPr>
      <t>2</t>
    </r>
    <r>
      <rPr>
        <sz val="11"/>
        <rFont val="Calibri"/>
        <family val="2"/>
      </rPr>
      <t>/ha]</t>
    </r>
  </si>
  <si>
    <r>
      <t>t CO</t>
    </r>
    <r>
      <rPr>
        <b/>
        <vertAlign val="subscript"/>
        <sz val="11"/>
        <color rgb="FF000000"/>
        <rFont val="Calibri"/>
        <family val="2"/>
      </rPr>
      <t>2</t>
    </r>
  </si>
  <si>
    <t>Waldspeicher</t>
  </si>
  <si>
    <t>jährliche Nettoerhöhung</t>
  </si>
  <si>
    <t>Holzproduktespeicher</t>
  </si>
  <si>
    <t>Substitution</t>
  </si>
  <si>
    <t>jährliche Substitution</t>
  </si>
  <si>
    <t>- stofflich lange, mittlere Lebensdauer</t>
  </si>
  <si>
    <t>- stofflich Kaskadennutzung</t>
  </si>
  <si>
    <t>- stofflich kurze Lebensdauer</t>
  </si>
  <si>
    <t>- energetisch aus Wald</t>
  </si>
  <si>
    <t>- energetisch kurze Lebensdauer</t>
  </si>
  <si>
    <t>- energetisch Kaskadennutzung</t>
  </si>
  <si>
    <t>Summe jährliche Substitution</t>
  </si>
  <si>
    <t>Jährliche Klimaschutzleistung Forst &amp; Holz</t>
  </si>
  <si>
    <r>
      <t>[t CO</t>
    </r>
    <r>
      <rPr>
        <b/>
        <vertAlign val="subscript"/>
        <sz val="11"/>
        <rFont val="Calibri"/>
        <family val="2"/>
      </rPr>
      <t>2</t>
    </r>
    <r>
      <rPr>
        <b/>
        <sz val="11"/>
        <rFont val="Calibri"/>
        <family val="2"/>
      </rPr>
      <t>/ha]</t>
    </r>
  </si>
  <si>
    <t>Forsteinrichtungsdaten</t>
  </si>
  <si>
    <t>je Hektar</t>
  </si>
  <si>
    <t>Ergebnisse</t>
  </si>
  <si>
    <r>
      <t>[t CO</t>
    </r>
    <r>
      <rPr>
        <vertAlign val="subscript"/>
        <sz val="11"/>
        <color rgb="FF000000"/>
        <rFont val="Calibri"/>
        <family val="2"/>
      </rPr>
      <t>2</t>
    </r>
    <r>
      <rPr>
        <sz val="11"/>
        <color rgb="FF000000"/>
        <rFont val="Calibri"/>
        <family val="2"/>
        <charset val="1"/>
      </rPr>
      <t>]</t>
    </r>
  </si>
  <si>
    <r>
      <t>[t CO</t>
    </r>
    <r>
      <rPr>
        <vertAlign val="subscript"/>
        <sz val="11"/>
        <color rgb="FF000000"/>
        <rFont val="Calibri"/>
        <family val="2"/>
      </rPr>
      <t>2</t>
    </r>
    <r>
      <rPr>
        <sz val="11"/>
        <color rgb="FF000000"/>
        <rFont val="Calibri"/>
        <family val="2"/>
        <charset val="1"/>
      </rPr>
      <t>/a]</t>
    </r>
  </si>
  <si>
    <t>Produkte</t>
  </si>
  <si>
    <t>- stofflich</t>
  </si>
  <si>
    <t>- nicht-stofflich</t>
  </si>
  <si>
    <t>jährliche Bruttoerhöhung</t>
  </si>
  <si>
    <t>Abgang Holzproduktespeicher</t>
  </si>
  <si>
    <t>Jährliche Klimaschutzleistung</t>
  </si>
  <si>
    <t>Klimaschutzleistung Forst &amp; Holz</t>
  </si>
  <si>
    <t>Klimarechner DFWR, Stand: 21.06.2018</t>
  </si>
  <si>
    <t>Verwendete Parameter</t>
  </si>
  <si>
    <t>Berechnung des Waldspeichers</t>
  </si>
  <si>
    <t>Tab. 1: Raumdichten der Baumartengruppen nach Knigge und Schulz (1966: 135) und Pretzsch (2009: 67)</t>
  </si>
  <si>
    <t>Baumartengruppen</t>
  </si>
  <si>
    <t>Raumdichte [t/m³]</t>
  </si>
  <si>
    <t>(Ahorn, Esche, Ulme)</t>
  </si>
  <si>
    <t>(Erle, Pappel, Weide)</t>
  </si>
  <si>
    <r>
      <t>Tab. 2: Umrechnungsfaktoren zur Berechnung der CO</t>
    </r>
    <r>
      <rPr>
        <vertAlign val="subscript"/>
        <sz val="11"/>
        <color rgb="FF000000"/>
        <rFont val="Calibri"/>
        <family val="2"/>
      </rPr>
      <t>2</t>
    </r>
    <r>
      <rPr>
        <sz val="11"/>
        <color rgb="FF000000"/>
        <rFont val="Calibri"/>
        <family val="2"/>
        <charset val="1"/>
      </rPr>
      <t>-Äquivalenten (vgl. Wördehoff et al. 2011: 19)</t>
    </r>
  </si>
  <si>
    <t>Umrechnungsfaktoren</t>
  </si>
  <si>
    <t>Kohlenstoffgehalt von Holz [%]</t>
  </si>
  <si>
    <t>Kohlenstoff --&gt; Kohlenstoffdioxid</t>
  </si>
  <si>
    <t>Berechnung des Holzproduktespeichers</t>
  </si>
  <si>
    <t>Tab. 3: Umrechnung von Vfm in Efm (BMEL 2016: 49)</t>
  </si>
  <si>
    <t>Vfm --&gt; Efm</t>
  </si>
  <si>
    <t>Tab. 4: Koeffizienten zur Berechnung der stofflichen Verwendung mit der nichtlinearen Sigmoidfunktion nach Richards (1959) (verändert auf Grundlage von Thünen-Institut (2018b) nach Jochem et al. (2015) sowie Offer und Staupendahl (2016))</t>
  </si>
  <si>
    <t>A</t>
  </si>
  <si>
    <t>B</t>
  </si>
  <si>
    <t>k</t>
  </si>
  <si>
    <t>M</t>
  </si>
  <si>
    <t>Tab.  5: Koeffizienten zur Berechnung der Bruttoerhöhung (Herleitung in der Tabelle 6) und der Nettoerhöhung des Holzproduktespeichers</t>
  </si>
  <si>
    <t>Bruttoerhöhung des Holzproduktespeichers in Prozent vom Einschlag von Stamm- und Industrieholz [%]</t>
  </si>
  <si>
    <r>
      <t xml:space="preserve">Nettoerhöhung des Holzproduktespeichers in Prozent der Bruttoerhöhung </t>
    </r>
    <r>
      <rPr>
        <sz val="11"/>
        <color rgb="FF000000"/>
        <rFont val="Calibri"/>
        <family val="2"/>
      </rPr>
      <t>(UNFCCC 2018)</t>
    </r>
  </si>
  <si>
    <t>Tab. 6: Herleitung der Bruttoerhöhung auf Grundlage der PIOT* von Bösch et al. (2015: 104)</t>
  </si>
  <si>
    <t>Stamm- und Industrieholz</t>
  </si>
  <si>
    <t xml:space="preserve">Input </t>
  </si>
  <si>
    <t>Produkt</t>
  </si>
  <si>
    <t>Anteile</t>
  </si>
  <si>
    <t>[Mio. m³]</t>
  </si>
  <si>
    <t>waagrecht</t>
  </si>
  <si>
    <t>senkrecht</t>
  </si>
  <si>
    <t>Summe</t>
  </si>
  <si>
    <t>grün: aus Bösch et al. (2015: 104) ; ** physische Input-Output-Tabelle</t>
  </si>
  <si>
    <t>Berechnung der Substitutionseffekte</t>
  </si>
  <si>
    <t>Tab. 7: Substitutionskoeffizienten nach Knauf &amp; Frühwald (2013: 19)</t>
  </si>
  <si>
    <t>stoffliche Substitution [tC/tC]</t>
  </si>
  <si>
    <t>energetische Substitution [tC/tC]</t>
  </si>
  <si>
    <t>Tab. 8: Verhältnis des Altholzes zur Bruttoerhöhung des Holzproduktespeichers (auf Grundlage der PIOT* von Bösch et al. (2015: 104))</t>
  </si>
  <si>
    <t>Verhältnis stofflich verwendetes Altholz zur Bruttoerhöhung [%]</t>
  </si>
  <si>
    <t xml:space="preserve"> * physische Input-Output-Tabelle</t>
  </si>
  <si>
    <t>Tab. 9: Verhältnis des in der Verpackungsindustrie verwendeten Rohholzvolumens am Einschlag (Stamm- und Industrieholz) (auf Grundlage der PIOT* von Bösch et al. (2015: 104))</t>
  </si>
  <si>
    <t>Inländische Verwendung Verpackungsindustrie [Mio. m³]</t>
  </si>
  <si>
    <t>grün: aus Bösch et al. (2015: 104) ;  * physische Input-Output-Tabelle</t>
  </si>
  <si>
    <t>Hilfsblatt zu Erstellung des Waldbesitzerberichts</t>
  </si>
  <si>
    <t xml:space="preserve">Klimaschutzleistung aus dem Holzzuwachs </t>
  </si>
  <si>
    <r>
      <t xml:space="preserve">Pro-Kopf-Emission </t>
    </r>
    <r>
      <rPr>
        <sz val="11"/>
        <color rgb="FF000000"/>
        <rFont val="Calibri"/>
        <family val="2"/>
      </rPr>
      <t>(EEA 2018)</t>
    </r>
  </si>
  <si>
    <t>Personen, deren Emission gedeckt wird</t>
  </si>
  <si>
    <t>[Anzahl ]</t>
  </si>
  <si>
    <t>Δ Waldspeicher</t>
  </si>
  <si>
    <t>Δ Holzprodukte-speicher</t>
  </si>
  <si>
    <t xml:space="preserve">Gesamt </t>
  </si>
  <si>
    <t>[t CO2/a]</t>
  </si>
  <si>
    <t>Bundesdurchschnitt</t>
  </si>
  <si>
    <t>Gesamt</t>
  </si>
  <si>
    <t>Anteil der Baumartengruppe an der Holzbodenfläche [%]</t>
  </si>
  <si>
    <r>
      <t>Klimaschutzleistung [t/CO</t>
    </r>
    <r>
      <rPr>
        <vertAlign val="subscript"/>
        <sz val="11"/>
        <color rgb="FF000000"/>
        <rFont val="Calibri"/>
        <family val="2"/>
      </rPr>
      <t>2</t>
    </r>
    <r>
      <rPr>
        <sz val="11"/>
        <color rgb="FF000000"/>
        <rFont val="Calibri"/>
        <family val="2"/>
        <charset val="1"/>
      </rPr>
      <t>]</t>
    </r>
  </si>
  <si>
    <t>Anteil der Baumartengruppe an der Klimaschutzleistung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</si>
</sst>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64" formatCode="_-* #,##0.00\ _€_-;\-* #,##0.00\ _€_-;_-* &quot;-&quot;??\ _€_-;_-@_-"/>
    <numFmt numFmtId="165" formatCode="0.0"/>
    <numFmt numFmtId="166" formatCode="#,##0.0"/>
    <numFmt numFmtId="167" formatCode="0.0000"/>
    <numFmt numFmtId="168" formatCode="0.0%"/>
    <numFmt numFmtId="169" formatCode="0.000"/>
    <numFmt numFmtId="170" formatCode="#,##0\ &quot;ha&quot;"/>
    <numFmt numFmtId="171" formatCode="#,##0\ &quot;Vfm&quot;"/>
    <numFmt numFmtId="172" formatCode="#,##0\ &quot;t CO2/a&quot;"/>
    <numFmt numFmtId="173" formatCode="#,##0.0\ &quot;t CO2/a&quot;"/>
    <numFmt numFmtId="174" formatCode="#,##0.0\ &quot;t CO2&quot;"/>
    <numFmt numFmtId="175" formatCode="#,##0.0\ &quot;Vfm je Jahr&quot;"/>
    <numFmt numFmtId="176" formatCode="#,##0.0\ &quot;t CO2 je Jahr&quot;"/>
    <numFmt numFmtId="177" formatCode="#,##0.0\ &quot;Efm je Jahr&quot;"/>
    <numFmt numFmtId="178" formatCode="mm/dd/yyyy\ hh:mm:ss"/>
  </numFmts>
  <fonts count="66" x14ac:knownFonts="1">
    <font>
      <sz val="11"/>
      <color rgb="FF000000"/>
      <name val="Calibri"/>
      <family val="2"/>
      <charset val="1"/>
    </font>
    <font>
      <sz val="11"/>
      <color theme="1"/>
      <name val="Calibri"/>
      <family val="2"/>
      <scheme val="minor"/>
    </font>
    <font>
      <sz val="11"/>
      <name val="Calibri"/>
      <family val="2"/>
    </font>
    <font>
      <sz val="11"/>
      <color theme="1"/>
      <name val="Calibri"/>
      <family val="2"/>
      <scheme val="minor"/>
    </font>
    <font>
      <b/>
      <sz val="18"/>
      <color rgb="FF000000"/>
      <name val="Calibri"/>
      <family val="2"/>
      <charset val="1"/>
    </font>
    <font>
      <b/>
      <sz val="14"/>
      <color rgb="FF000000"/>
      <name val="Calibri"/>
      <family val="2"/>
      <charset val="1"/>
    </font>
    <font>
      <sz val="11"/>
      <name val="Calibri"/>
      <family val="2"/>
      <charset val="1"/>
    </font>
    <font>
      <sz val="11"/>
      <color rgb="FF9C6500"/>
      <name val="Calibri"/>
      <family val="2"/>
      <charset val="1"/>
    </font>
    <font>
      <sz val="9"/>
      <color rgb="FF000000"/>
      <name val="Calibri"/>
      <family val="2"/>
      <charset val="1"/>
    </font>
    <font>
      <i/>
      <sz val="9"/>
      <color rgb="FF000000"/>
      <name val="Calibri"/>
      <family val="2"/>
      <charset val="1"/>
    </font>
    <font>
      <b/>
      <sz val="11"/>
      <color rgb="FF000000"/>
      <name val="Calibri"/>
      <family val="2"/>
      <charset val="1"/>
    </font>
    <font>
      <b/>
      <sz val="11"/>
      <color rgb="FFFF3333"/>
      <name val="Calibri"/>
      <family val="2"/>
      <charset val="1"/>
    </font>
    <font>
      <b/>
      <u/>
      <sz val="11"/>
      <color rgb="FF000000"/>
      <name val="Calibri"/>
      <family val="2"/>
      <charset val="1"/>
    </font>
    <font>
      <b/>
      <u/>
      <sz val="18"/>
      <color rgb="FF000000"/>
      <name val="Calibri"/>
      <family val="2"/>
      <charset val="1"/>
    </font>
    <font>
      <b/>
      <sz val="16"/>
      <color rgb="FF000000"/>
      <name val="Calibri"/>
      <family val="2"/>
      <charset val="1"/>
    </font>
    <font>
      <b/>
      <sz val="11"/>
      <name val="Calibri"/>
      <family val="2"/>
      <charset val="1"/>
    </font>
    <font>
      <sz val="11"/>
      <color rgb="FF000000"/>
      <name val="Calibri"/>
      <family val="2"/>
      <charset val="1"/>
    </font>
    <font>
      <b/>
      <sz val="11"/>
      <color rgb="FF000000"/>
      <name val="Calibri"/>
      <family val="2"/>
    </font>
    <font>
      <b/>
      <sz val="11"/>
      <name val="Calibri"/>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1"/>
      <color rgb="FF000000"/>
      <name val="Calibri"/>
      <family val="2"/>
    </font>
    <font>
      <sz val="10"/>
      <name val="Arial"/>
      <family val="2"/>
    </font>
    <font>
      <i/>
      <sz val="11"/>
      <color rgb="FF7F7F7F"/>
      <name val="Calibri"/>
      <family val="2"/>
      <scheme val="minor"/>
    </font>
    <font>
      <b/>
      <u/>
      <sz val="11"/>
      <color rgb="FF000000"/>
      <name val="Calibri"/>
      <family val="2"/>
    </font>
    <font>
      <vertAlign val="subscript"/>
      <sz val="11"/>
      <color rgb="FF000000"/>
      <name val="Calibri"/>
      <family val="2"/>
    </font>
    <font>
      <i/>
      <sz val="11"/>
      <color rgb="FF000000"/>
      <name val="Calibri"/>
      <family val="2"/>
    </font>
    <font>
      <b/>
      <sz val="16"/>
      <color rgb="FF000000"/>
      <name val="Calibri"/>
      <family val="2"/>
    </font>
    <font>
      <b/>
      <sz val="14"/>
      <color rgb="FF000000"/>
      <name val="Calibri"/>
      <family val="2"/>
    </font>
    <font>
      <b/>
      <i/>
      <sz val="11"/>
      <color rgb="FF000000"/>
      <name val="Calibri"/>
      <family val="2"/>
    </font>
    <font>
      <b/>
      <sz val="18"/>
      <name val="Calibri"/>
      <family val="2"/>
      <charset val="1"/>
    </font>
    <font>
      <sz val="8"/>
      <color rgb="FF000000"/>
      <name val="Calibri"/>
      <family val="2"/>
      <charset val="1"/>
    </font>
    <font>
      <sz val="11"/>
      <color theme="1"/>
      <name val="Calibri"/>
      <family val="2"/>
    </font>
    <font>
      <b/>
      <sz val="20"/>
      <color rgb="FF000000"/>
      <name val="Calibri"/>
      <family val="2"/>
    </font>
    <font>
      <sz val="12"/>
      <color rgb="FF000000"/>
      <name val="Calibri"/>
      <family val="2"/>
    </font>
    <font>
      <i/>
      <sz val="12"/>
      <color rgb="FF000000"/>
      <name val="Calibri"/>
      <family val="2"/>
    </font>
    <font>
      <b/>
      <u val="double"/>
      <sz val="11"/>
      <color rgb="FF000000"/>
      <name val="Calibri"/>
      <family val="2"/>
    </font>
    <font>
      <b/>
      <u val="double"/>
      <sz val="11"/>
      <name val="Calibri"/>
      <family val="2"/>
    </font>
    <font>
      <b/>
      <u/>
      <sz val="18"/>
      <color rgb="FF000000"/>
      <name val="Calibri"/>
      <family val="2"/>
    </font>
    <font>
      <b/>
      <vertAlign val="subscript"/>
      <sz val="11"/>
      <color rgb="FF000000"/>
      <name val="Calibri"/>
      <family val="2"/>
    </font>
    <font>
      <sz val="11"/>
      <color indexed="8"/>
      <name val="Calibri"/>
      <family val="2"/>
      <scheme val="minor"/>
    </font>
    <font>
      <sz val="11"/>
      <name val="Calibri"/>
      <family val="2"/>
      <scheme val="minor"/>
    </font>
    <font>
      <vertAlign val="subscript"/>
      <sz val="11"/>
      <name val="Calibri"/>
      <family val="2"/>
    </font>
    <font>
      <b/>
      <vertAlign val="subscript"/>
      <sz val="11"/>
      <name val="Calibri"/>
      <family val="2"/>
    </font>
    <font>
      <b/>
      <sz val="16"/>
      <color rgb="FF000000"/>
      <name val="Calibri Light"/>
      <family val="2"/>
    </font>
    <font>
      <sz val="8"/>
      <name val="Calibri"/>
      <family val="2"/>
    </font>
    <font>
      <sz val="8"/>
      <color rgb="FF000000"/>
      <name val="Calibri"/>
      <family val="2"/>
    </font>
    <font>
      <sz val="11"/>
      <color rgb="FF000000"/>
      <name val="Wingdings"/>
      <charset val="2"/>
    </font>
    <font>
      <sz val="7"/>
      <color rgb="FF000000"/>
      <name val="Times New Roman"/>
      <family val="1"/>
    </font>
    <font>
      <b/>
      <sz val="12"/>
      <color rgb="FF000000"/>
      <name val="Calibri"/>
      <family val="2"/>
    </font>
    <font>
      <u/>
      <sz val="11"/>
      <color rgb="FF000000"/>
      <name val="Calibri"/>
      <family val="2"/>
    </font>
    <font>
      <sz val="11"/>
      <color rgb="FF000000"/>
      <name val="Calibri"/>
      <family val="2"/>
      <scheme val="minor"/>
    </font>
    <font>
      <sz val="9"/>
      <color rgb="FF000000"/>
      <name val="Calibri"/>
      <family val="2"/>
    </font>
  </fonts>
  <fills count="43">
    <fill>
      <patternFill patternType="none"/>
    </fill>
    <fill>
      <patternFill patternType="gray125"/>
    </fill>
    <fill>
      <patternFill patternType="solid">
        <fgColor rgb="FFFFEB9C"/>
        <bgColor rgb="FFFFFFCC"/>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
      <patternFill patternType="solid">
        <fgColor rgb="FFD6FF74"/>
        <bgColor rgb="FFFFEB9C"/>
      </patternFill>
    </fill>
    <fill>
      <patternFill patternType="solid">
        <fgColor rgb="FFD6FF74"/>
        <bgColor rgb="FFFFFFCC"/>
      </patternFill>
    </fill>
    <fill>
      <patternFill patternType="solid">
        <fgColor rgb="FFD3FF74"/>
        <bgColor rgb="FFFFEB9C"/>
      </patternFill>
    </fill>
    <fill>
      <patternFill patternType="solid">
        <fgColor rgb="FFD3FF74"/>
        <bgColor rgb="FFFFFFCC"/>
      </patternFill>
    </fill>
    <fill>
      <patternFill patternType="solid">
        <fgColor rgb="FF62D0FF"/>
        <bgColor indexed="64"/>
      </patternFill>
    </fill>
    <fill>
      <patternFill patternType="solid">
        <fgColor rgb="FFECFFC1"/>
        <bgColor rgb="FFFFFFCC"/>
      </patternFill>
    </fill>
    <fill>
      <patternFill patternType="solid">
        <fgColor rgb="FFD1F1FF"/>
        <bgColor indexed="64"/>
      </patternFill>
    </fill>
    <fill>
      <patternFill patternType="solid">
        <fgColor indexed="22"/>
      </patternFill>
    </fill>
  </fills>
  <borders count="29">
    <border>
      <left/>
      <right/>
      <top/>
      <bottom/>
      <diagonal/>
    </border>
    <border>
      <left/>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style="medium">
        <color indexed="64"/>
      </left>
      <right/>
      <top/>
      <bottom/>
      <diagonal/>
    </border>
    <border>
      <left/>
      <right style="medium">
        <color indexed="64"/>
      </right>
      <top/>
      <bottom/>
      <diagonal/>
    </border>
    <border>
      <left/>
      <right/>
      <top style="thin">
        <color auto="1"/>
      </top>
      <bottom style="thin">
        <color indexed="64"/>
      </bottom>
      <diagonal/>
    </border>
    <border>
      <left style="thin">
        <color indexed="64"/>
      </left>
      <right/>
      <top style="thin">
        <color indexed="64"/>
      </top>
      <bottom style="thin">
        <color auto="1"/>
      </bottom>
      <diagonal/>
    </border>
    <border>
      <left/>
      <right/>
      <top/>
      <bottom style="double">
        <color indexed="64"/>
      </bottom>
      <diagonal/>
    </border>
    <border>
      <left style="medium">
        <color indexed="64"/>
      </left>
      <right/>
      <top/>
      <bottom style="double">
        <color indexed="64"/>
      </bottom>
      <diagonal/>
    </border>
    <border>
      <left style="dotted">
        <color indexed="64"/>
      </left>
      <right/>
      <top/>
      <bottom/>
      <diagonal/>
    </border>
    <border>
      <left/>
      <right style="thin">
        <color auto="1"/>
      </right>
      <top/>
      <bottom/>
      <diagonal/>
    </border>
    <border>
      <left/>
      <right style="thin">
        <color auto="1"/>
      </right>
      <top style="thin">
        <color auto="1"/>
      </top>
      <bottom/>
      <diagonal/>
    </border>
    <border>
      <left/>
      <right style="thin">
        <color indexed="64"/>
      </right>
      <top/>
      <bottom style="thin">
        <color indexed="64"/>
      </bottom>
      <diagonal/>
    </border>
    <border>
      <left style="dotted">
        <color indexed="64"/>
      </left>
      <right style="medium">
        <color indexed="64"/>
      </right>
      <top/>
      <bottom style="double">
        <color indexed="64"/>
      </bottom>
      <diagonal/>
    </border>
    <border>
      <left style="dotted">
        <color indexed="64"/>
      </left>
      <right/>
      <top style="thin">
        <color indexed="64"/>
      </top>
      <bottom style="thin">
        <color auto="1"/>
      </bottom>
      <diagonal/>
    </border>
    <border>
      <left style="dotted">
        <color indexed="64"/>
      </left>
      <right/>
      <top style="thin">
        <color indexed="64"/>
      </top>
      <bottom/>
      <diagonal/>
    </border>
    <border>
      <left style="dotted">
        <color indexed="64"/>
      </left>
      <right/>
      <top/>
      <bottom style="thin">
        <color auto="1"/>
      </bottom>
      <diagonal/>
    </border>
  </borders>
  <cellStyleXfs count="67">
    <xf numFmtId="0" fontId="0" fillId="0" borderId="0"/>
    <xf numFmtId="9" fontId="16" fillId="0" borderId="0" applyBorder="0" applyProtection="0"/>
    <xf numFmtId="0" fontId="7" fillId="2" borderId="0" applyBorder="0" applyProtection="0"/>
    <xf numFmtId="0" fontId="19" fillId="0" borderId="0" applyNumberFormat="0" applyFill="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23" fillId="3" borderId="0" applyNumberFormat="0" applyBorder="0" applyAlignment="0" applyProtection="0"/>
    <xf numFmtId="0" fontId="24" fillId="4" borderId="0" applyNumberFormat="0" applyBorder="0" applyAlignment="0" applyProtection="0"/>
    <xf numFmtId="0" fontId="25" fillId="5" borderId="0" applyNumberFormat="0" applyBorder="0" applyAlignment="0" applyProtection="0"/>
    <xf numFmtId="0" fontId="26" fillId="6" borderId="8" applyNumberFormat="0" applyAlignment="0" applyProtection="0"/>
    <xf numFmtId="0" fontId="27" fillId="7" borderId="9" applyNumberFormat="0" applyAlignment="0" applyProtection="0"/>
    <xf numFmtId="0" fontId="28" fillId="7" borderId="8" applyNumberFormat="0" applyAlignment="0" applyProtection="0"/>
    <xf numFmtId="0" fontId="29" fillId="0" borderId="10" applyNumberFormat="0" applyFill="0" applyAlignment="0" applyProtection="0"/>
    <xf numFmtId="0" fontId="30" fillId="8" borderId="11" applyNumberFormat="0" applyAlignment="0" applyProtection="0"/>
    <xf numFmtId="0" fontId="31" fillId="0" borderId="0" applyNumberFormat="0" applyFill="0" applyBorder="0" applyAlignment="0" applyProtection="0"/>
    <xf numFmtId="0" fontId="32" fillId="0" borderId="13" applyNumberFormat="0" applyFill="0" applyAlignment="0" applyProtection="0"/>
    <xf numFmtId="0" fontId="3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3" fillId="13" borderId="0" applyNumberFormat="0" applyBorder="0" applyAlignment="0" applyProtection="0"/>
    <xf numFmtId="0" fontId="3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3" fillId="17" borderId="0" applyNumberFormat="0" applyBorder="0" applyAlignment="0" applyProtection="0"/>
    <xf numFmtId="0" fontId="3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3" fillId="21" borderId="0" applyNumberFormat="0" applyBorder="0" applyAlignment="0" applyProtection="0"/>
    <xf numFmtId="0" fontId="3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3" fillId="25" borderId="0" applyNumberFormat="0" applyBorder="0" applyAlignment="0" applyProtection="0"/>
    <xf numFmtId="0" fontId="3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3" fillId="29" borderId="0" applyNumberFormat="0" applyBorder="0" applyAlignment="0" applyProtection="0"/>
    <xf numFmtId="0" fontId="3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3" fillId="33" borderId="0" applyNumberFormat="0" applyBorder="0" applyAlignment="0" applyProtection="0"/>
    <xf numFmtId="0" fontId="35" fillId="0" borderId="0"/>
    <xf numFmtId="0" fontId="3" fillId="9" borderId="12" applyNumberFormat="0" applyFont="0" applyAlignment="0" applyProtection="0"/>
    <xf numFmtId="0" fontId="36" fillId="0" borderId="0" applyNumberFormat="0" applyFill="0" applyBorder="0" applyAlignment="0" applyProtection="0"/>
    <xf numFmtId="164" fontId="16" fillId="0" borderId="0" applyFont="0" applyFill="0" applyBorder="0" applyAlignment="0" applyProtection="0"/>
    <xf numFmtId="0" fontId="53" fillId="0" borderId="0"/>
    <xf numFmtId="0" fontId="53" fillId="42" borderId="0">
      <alignment wrapText="1"/>
    </xf>
    <xf numFmtId="0" fontId="53" fillId="0" borderId="0">
      <alignment wrapText="1"/>
    </xf>
    <xf numFmtId="0" fontId="53" fillId="0" borderId="0">
      <alignment wrapText="1"/>
    </xf>
    <xf numFmtId="0" fontId="53" fillId="0" borderId="0">
      <alignment wrapText="1"/>
    </xf>
    <xf numFmtId="178" fontId="53" fillId="0" borderId="0">
      <alignment wrapText="1"/>
    </xf>
    <xf numFmtId="0" fontId="16" fillId="0" borderId="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12" applyNumberFormat="0" applyFont="0" applyAlignment="0" applyProtection="0"/>
    <xf numFmtId="164" fontId="16" fillId="0" borderId="0" applyFont="0" applyFill="0" applyBorder="0" applyAlignment="0" applyProtection="0"/>
  </cellStyleXfs>
  <cellXfs count="419">
    <xf numFmtId="0" fontId="0" fillId="0" borderId="0" xfId="0"/>
    <xf numFmtId="0" fontId="4" fillId="0" borderId="0" xfId="0" applyFont="1" applyAlignment="1">
      <alignment horizontal="left" vertical="center"/>
    </xf>
    <xf numFmtId="0" fontId="5" fillId="0" borderId="0" xfId="0" applyFont="1" applyAlignment="1">
      <alignment horizontal="left"/>
    </xf>
    <xf numFmtId="49" fontId="10" fillId="0" borderId="0" xfId="0" applyNumberFormat="1" applyFont="1" applyAlignment="1">
      <alignment horizontal="left" vertical="center"/>
    </xf>
    <xf numFmtId="0" fontId="10" fillId="0" borderId="0" xfId="0" applyFont="1" applyAlignment="1">
      <alignment horizontal="left" vertical="center"/>
    </xf>
    <xf numFmtId="0" fontId="10" fillId="0" borderId="0" xfId="0" applyFont="1" applyAlignment="1">
      <alignment horizontal="center" vertical="center"/>
    </xf>
    <xf numFmtId="0" fontId="0" fillId="0" borderId="0" xfId="0" applyAlignment="1">
      <alignment horizontal="center" vertical="center"/>
    </xf>
    <xf numFmtId="165" fontId="0" fillId="0" borderId="0" xfId="0" applyNumberFormat="1"/>
    <xf numFmtId="0" fontId="11" fillId="0" borderId="0" xfId="0" applyFont="1"/>
    <xf numFmtId="3" fontId="0" fillId="0" borderId="0" xfId="0" applyNumberFormat="1"/>
    <xf numFmtId="0" fontId="13" fillId="0" borderId="0" xfId="0" applyFont="1" applyAlignment="1">
      <alignment horizontal="left"/>
    </xf>
    <xf numFmtId="0" fontId="14" fillId="0" borderId="0" xfId="0" applyFont="1" applyAlignment="1">
      <alignment horizontal="left"/>
    </xf>
    <xf numFmtId="0" fontId="12" fillId="0" borderId="0" xfId="0" applyFont="1"/>
    <xf numFmtId="0" fontId="0" fillId="0" borderId="0" xfId="0"/>
    <xf numFmtId="49" fontId="15" fillId="0" borderId="0" xfId="2" applyNumberFormat="1" applyFont="1" applyFill="1" applyBorder="1" applyAlignment="1" applyProtection="1"/>
    <xf numFmtId="49" fontId="15" fillId="0" borderId="0" xfId="2" applyNumberFormat="1" applyFont="1" applyFill="1" applyBorder="1" applyAlignment="1" applyProtection="1">
      <alignment horizontal="center"/>
    </xf>
    <xf numFmtId="166" fontId="6" fillId="0" borderId="0" xfId="2" applyNumberFormat="1" applyFont="1" applyFill="1" applyBorder="1" applyAlignment="1" applyProtection="1">
      <alignment horizontal="center"/>
    </xf>
    <xf numFmtId="49" fontId="0" fillId="0" borderId="0" xfId="0" applyNumberFormat="1"/>
    <xf numFmtId="166" fontId="0" fillId="0" borderId="0" xfId="0" applyNumberFormat="1" applyAlignment="1">
      <alignment horizontal="center"/>
    </xf>
    <xf numFmtId="49" fontId="12" fillId="0" borderId="0" xfId="0" applyNumberFormat="1" applyFont="1"/>
    <xf numFmtId="0" fontId="10" fillId="0" borderId="0" xfId="0" applyFont="1"/>
    <xf numFmtId="0" fontId="0" fillId="0" borderId="0" xfId="0" applyFont="1"/>
    <xf numFmtId="166" fontId="6" fillId="0" borderId="0" xfId="0" applyNumberFormat="1" applyFont="1" applyAlignment="1">
      <alignment horizontal="center"/>
    </xf>
    <xf numFmtId="2" fontId="0" fillId="0" borderId="0" xfId="0" applyNumberFormat="1"/>
    <xf numFmtId="0" fontId="0" fillId="0" borderId="0" xfId="0" applyAlignment="1"/>
    <xf numFmtId="0" fontId="0" fillId="0" borderId="0" xfId="0" applyFont="1" applyBorder="1"/>
    <xf numFmtId="0" fontId="10" fillId="0" borderId="0" xfId="0" applyFont="1" applyAlignment="1"/>
    <xf numFmtId="0" fontId="10" fillId="0" borderId="0" xfId="0" applyFont="1" applyBorder="1" applyAlignment="1"/>
    <xf numFmtId="0" fontId="17" fillId="0" borderId="0" xfId="0" applyFont="1" applyAlignment="1">
      <alignment horizontal="center"/>
    </xf>
    <xf numFmtId="166" fontId="0" fillId="0" borderId="0" xfId="0" applyNumberFormat="1"/>
    <xf numFmtId="49" fontId="6" fillId="0" borderId="0" xfId="2" applyNumberFormat="1" applyFont="1" applyFill="1" applyBorder="1" applyAlignment="1" applyProtection="1">
      <alignment horizontal="center" vertical="center"/>
    </xf>
    <xf numFmtId="0" fontId="0" fillId="0" borderId="0" xfId="0" quotePrefix="1"/>
    <xf numFmtId="9" fontId="0" fillId="0" borderId="0" xfId="0" applyNumberFormat="1" applyFill="1" applyAlignment="1">
      <alignment horizontal="center"/>
    </xf>
    <xf numFmtId="0" fontId="0" fillId="0" borderId="0" xfId="0" applyFill="1" applyBorder="1"/>
    <xf numFmtId="0" fontId="0" fillId="0" borderId="14" xfId="0" applyBorder="1"/>
    <xf numFmtId="169" fontId="0" fillId="0" borderId="0" xfId="0" applyNumberFormat="1" applyFont="1" applyBorder="1" applyAlignment="1"/>
    <xf numFmtId="0" fontId="37" fillId="0" borderId="0" xfId="0" applyFont="1"/>
    <xf numFmtId="9" fontId="16" fillId="0" borderId="0" xfId="1"/>
    <xf numFmtId="9" fontId="0" fillId="0" borderId="0" xfId="1" applyFont="1"/>
    <xf numFmtId="0" fontId="0" fillId="0" borderId="0" xfId="0" applyFill="1"/>
    <xf numFmtId="0" fontId="2" fillId="0" borderId="0" xfId="0" applyFont="1" applyFill="1" applyBorder="1"/>
    <xf numFmtId="166" fontId="34" fillId="0" borderId="0" xfId="0" applyNumberFormat="1" applyFont="1" applyFill="1" applyBorder="1" applyAlignment="1">
      <alignment horizontal="center" vertical="center"/>
    </xf>
    <xf numFmtId="0" fontId="34" fillId="0" borderId="0" xfId="0" applyFont="1" applyFill="1" applyBorder="1"/>
    <xf numFmtId="0" fontId="34" fillId="0" borderId="0" xfId="0" applyFont="1" applyFill="1" applyBorder="1" applyAlignment="1">
      <alignment horizontal="center" vertical="center"/>
    </xf>
    <xf numFmtId="3" fontId="34" fillId="0" borderId="0" xfId="0" applyNumberFormat="1" applyFont="1" applyFill="1" applyBorder="1" applyAlignment="1">
      <alignment horizontal="center" vertical="center"/>
    </xf>
    <xf numFmtId="0" fontId="34" fillId="0" borderId="0" xfId="0" quotePrefix="1" applyFont="1" applyFill="1" applyBorder="1"/>
    <xf numFmtId="0" fontId="39" fillId="0" borderId="0" xfId="0" applyFont="1" applyFill="1" applyBorder="1"/>
    <xf numFmtId="49" fontId="39" fillId="0" borderId="0" xfId="0" applyNumberFormat="1" applyFont="1" applyFill="1" applyBorder="1"/>
    <xf numFmtId="169" fontId="0" fillId="0" borderId="0" xfId="0" applyNumberFormat="1" applyFill="1"/>
    <xf numFmtId="2" fontId="0" fillId="0" borderId="0" xfId="0" applyNumberFormat="1" applyFill="1"/>
    <xf numFmtId="167" fontId="0" fillId="0" borderId="0" xfId="0" applyNumberFormat="1" applyFill="1"/>
    <xf numFmtId="49" fontId="6" fillId="35" borderId="0" xfId="2" applyNumberFormat="1" applyFont="1" applyFill="1" applyBorder="1" applyAlignment="1" applyProtection="1">
      <alignment horizontal="left" vertical="center"/>
    </xf>
    <xf numFmtId="0" fontId="6" fillId="35" borderId="0" xfId="2" applyFont="1" applyFill="1" applyBorder="1" applyAlignment="1" applyProtection="1">
      <alignment horizontal="left" vertical="center"/>
    </xf>
    <xf numFmtId="49" fontId="6" fillId="35" borderId="1" xfId="2" applyNumberFormat="1" applyFont="1" applyFill="1" applyBorder="1" applyAlignment="1" applyProtection="1">
      <alignment horizontal="left" vertical="center"/>
    </xf>
    <xf numFmtId="49" fontId="6" fillId="35" borderId="1" xfId="2" applyNumberFormat="1" applyFont="1" applyFill="1" applyBorder="1" applyAlignment="1" applyProtection="1">
      <alignment horizontal="center" vertical="center"/>
    </xf>
    <xf numFmtId="0" fontId="6" fillId="35" borderId="0" xfId="2" applyFont="1" applyFill="1" applyBorder="1" applyAlignment="1" applyProtection="1">
      <alignment horizontal="center" vertical="center"/>
    </xf>
    <xf numFmtId="166" fontId="6" fillId="35" borderId="3" xfId="2" applyNumberFormat="1" applyFont="1" applyFill="1" applyBorder="1" applyAlignment="1" applyProtection="1">
      <alignment horizontal="center" vertical="center"/>
    </xf>
    <xf numFmtId="0" fontId="17" fillId="0" borderId="0" xfId="0" applyFont="1" applyBorder="1"/>
    <xf numFmtId="166" fontId="39" fillId="0" borderId="0" xfId="0" applyNumberFormat="1" applyFont="1" applyFill="1" applyBorder="1" applyAlignment="1">
      <alignment horizontal="center" vertical="center"/>
    </xf>
    <xf numFmtId="49" fontId="6" fillId="37" borderId="0" xfId="2" applyNumberFormat="1" applyFont="1" applyFill="1" applyBorder="1" applyAlignment="1" applyProtection="1">
      <alignment horizontal="left" vertical="center"/>
    </xf>
    <xf numFmtId="0" fontId="6" fillId="37" borderId="0" xfId="2" applyFont="1" applyFill="1" applyBorder="1" applyAlignment="1" applyProtection="1">
      <alignment horizontal="left" vertical="center"/>
    </xf>
    <xf numFmtId="49" fontId="6" fillId="37" borderId="1" xfId="2" applyNumberFormat="1" applyFont="1" applyFill="1" applyBorder="1" applyAlignment="1" applyProtection="1">
      <alignment horizontal="center" vertical="center"/>
    </xf>
    <xf numFmtId="0" fontId="6" fillId="37" borderId="0" xfId="2" applyFont="1" applyFill="1" applyBorder="1" applyAlignment="1" applyProtection="1">
      <alignment horizontal="center" vertical="center"/>
    </xf>
    <xf numFmtId="166" fontId="6" fillId="37" borderId="3" xfId="2" applyNumberFormat="1" applyFont="1" applyFill="1" applyBorder="1" applyAlignment="1" applyProtection="1">
      <alignment horizontal="center" vertical="center"/>
    </xf>
    <xf numFmtId="49" fontId="6" fillId="37" borderId="1" xfId="2" applyNumberFormat="1" applyFont="1" applyFill="1" applyBorder="1" applyAlignment="1" applyProtection="1">
      <alignment horizontal="left" vertical="center"/>
    </xf>
    <xf numFmtId="0" fontId="10" fillId="0" borderId="0" xfId="0" applyFont="1" applyBorder="1"/>
    <xf numFmtId="0" fontId="0" fillId="0" borderId="1" xfId="0" applyBorder="1"/>
    <xf numFmtId="0" fontId="0" fillId="0" borderId="17" xfId="0" applyBorder="1"/>
    <xf numFmtId="0" fontId="17" fillId="0" borderId="17" xfId="0" applyFont="1" applyBorder="1"/>
    <xf numFmtId="0" fontId="17" fillId="0" borderId="1" xfId="0" applyFont="1" applyBorder="1"/>
    <xf numFmtId="0" fontId="0" fillId="0" borderId="1" xfId="0" applyFont="1" applyBorder="1"/>
    <xf numFmtId="0" fontId="40" fillId="0" borderId="0" xfId="0" applyFont="1" applyAlignment="1"/>
    <xf numFmtId="0" fontId="41" fillId="0" borderId="0" xfId="0" applyFont="1" applyAlignment="1"/>
    <xf numFmtId="0" fontId="0" fillId="0" borderId="17" xfId="0" applyFont="1" applyBorder="1"/>
    <xf numFmtId="0" fontId="17" fillId="0" borderId="17" xfId="0" applyFont="1" applyBorder="1" applyAlignment="1">
      <alignment horizontal="left"/>
    </xf>
    <xf numFmtId="0" fontId="0" fillId="0" borderId="14" xfId="0" applyFont="1" applyFill="1" applyBorder="1"/>
    <xf numFmtId="168" fontId="0" fillId="0" borderId="1" xfId="0" applyNumberFormat="1" applyFont="1" applyFill="1" applyBorder="1"/>
    <xf numFmtId="0" fontId="44" fillId="0" borderId="17" xfId="0" applyFont="1" applyFill="1" applyBorder="1"/>
    <xf numFmtId="0" fontId="17" fillId="0" borderId="14" xfId="0" applyFont="1" applyBorder="1"/>
    <xf numFmtId="169" fontId="0" fillId="34" borderId="14" xfId="0" applyNumberFormat="1" applyFill="1" applyBorder="1"/>
    <xf numFmtId="0" fontId="0" fillId="0" borderId="0" xfId="0" applyFont="1" applyFill="1" applyBorder="1" applyAlignment="1">
      <alignment wrapText="1"/>
    </xf>
    <xf numFmtId="0" fontId="0" fillId="0" borderId="0" xfId="0" applyFill="1" applyBorder="1" applyAlignment="1">
      <alignment wrapText="1"/>
    </xf>
    <xf numFmtId="0" fontId="17" fillId="0" borderId="14" xfId="0" applyFont="1" applyFill="1" applyBorder="1" applyAlignment="1">
      <alignment horizontal="left"/>
    </xf>
    <xf numFmtId="0" fontId="17" fillId="0" borderId="1" xfId="0" applyFont="1" applyBorder="1" applyAlignment="1"/>
    <xf numFmtId="165" fontId="45" fillId="0" borderId="0" xfId="0" applyNumberFormat="1" applyFont="1" applyFill="1" applyBorder="1" applyAlignment="1">
      <alignment horizontal="center" vertical="center"/>
    </xf>
    <xf numFmtId="0" fontId="17" fillId="0" borderId="0" xfId="0" applyFont="1" applyFill="1" applyBorder="1" applyAlignment="1">
      <alignment horizontal="center" vertical="center"/>
    </xf>
    <xf numFmtId="49" fontId="6" fillId="35" borderId="0" xfId="2" applyNumberFormat="1" applyFont="1" applyFill="1" applyBorder="1" applyAlignment="1" applyProtection="1">
      <alignment horizontal="center" vertical="center"/>
    </xf>
    <xf numFmtId="49" fontId="2" fillId="0" borderId="0" xfId="2" applyNumberFormat="1" applyFont="1" applyFill="1" applyBorder="1" applyAlignment="1" applyProtection="1">
      <alignment horizontal="left"/>
    </xf>
    <xf numFmtId="15" fontId="2" fillId="0" borderId="0" xfId="2" applyNumberFormat="1" applyFont="1" applyFill="1" applyBorder="1" applyAlignment="1" applyProtection="1">
      <alignment horizontal="left"/>
    </xf>
    <xf numFmtId="17" fontId="17" fillId="0" borderId="0" xfId="0" applyNumberFormat="1" applyFont="1" applyAlignment="1">
      <alignment horizontal="center"/>
    </xf>
    <xf numFmtId="0" fontId="43" fillId="39" borderId="1" xfId="0" applyFont="1" applyFill="1" applyBorder="1" applyAlignment="1">
      <alignment horizontal="left" vertical="center"/>
    </xf>
    <xf numFmtId="0" fontId="43" fillId="39" borderId="0" xfId="0" applyFont="1" applyFill="1" applyBorder="1" applyAlignment="1">
      <alignment horizontal="left" vertical="center"/>
    </xf>
    <xf numFmtId="0" fontId="4" fillId="39" borderId="0" xfId="0" applyFont="1" applyFill="1" applyBorder="1" applyAlignment="1">
      <alignment horizontal="left" vertical="center"/>
    </xf>
    <xf numFmtId="0" fontId="0" fillId="39" borderId="0" xfId="0" applyFill="1" applyBorder="1"/>
    <xf numFmtId="0" fontId="43" fillId="39" borderId="0" xfId="0" applyFont="1" applyFill="1" applyBorder="1" applyAlignment="1">
      <alignment vertical="center"/>
    </xf>
    <xf numFmtId="0" fontId="17" fillId="39" borderId="1" xfId="0" applyFont="1" applyFill="1" applyBorder="1"/>
    <xf numFmtId="0" fontId="0" fillId="0" borderId="0" xfId="0" applyAlignment="1">
      <alignment horizontal="center"/>
    </xf>
    <xf numFmtId="15" fontId="0" fillId="0" borderId="0" xfId="0" applyNumberFormat="1"/>
    <xf numFmtId="0" fontId="39" fillId="0" borderId="0" xfId="0" applyFont="1"/>
    <xf numFmtId="49" fontId="34" fillId="0" borderId="0" xfId="0" applyNumberFormat="1" applyFont="1"/>
    <xf numFmtId="49" fontId="37" fillId="0" borderId="0" xfId="0" applyNumberFormat="1" applyFont="1"/>
    <xf numFmtId="0" fontId="18" fillId="0" borderId="19" xfId="0" applyFont="1" applyFill="1" applyBorder="1"/>
    <xf numFmtId="166" fontId="17" fillId="0" borderId="19" xfId="0" applyNumberFormat="1" applyFont="1" applyFill="1" applyBorder="1" applyAlignment="1">
      <alignment horizontal="center"/>
    </xf>
    <xf numFmtId="0" fontId="17" fillId="0" borderId="0" xfId="0" applyFont="1" applyFill="1" applyBorder="1" applyAlignment="1">
      <alignment vertical="center"/>
    </xf>
    <xf numFmtId="0" fontId="34" fillId="0" borderId="0" xfId="0" applyFont="1" applyBorder="1"/>
    <xf numFmtId="171" fontId="17" fillId="0" borderId="0" xfId="0" applyNumberFormat="1" applyFont="1" applyFill="1" applyBorder="1" applyAlignment="1">
      <alignment horizontal="left"/>
    </xf>
    <xf numFmtId="175" fontId="17" fillId="0" borderId="0" xfId="0" applyNumberFormat="1" applyFont="1" applyFill="1" applyBorder="1" applyAlignment="1">
      <alignment horizontal="left"/>
    </xf>
    <xf numFmtId="166" fontId="17" fillId="0" borderId="0" xfId="0" applyNumberFormat="1" applyFont="1" applyFill="1" applyBorder="1" applyAlignment="1">
      <alignment horizontal="left"/>
    </xf>
    <xf numFmtId="177" fontId="17" fillId="0" borderId="0" xfId="0" applyNumberFormat="1" applyFont="1" applyFill="1" applyBorder="1" applyAlignment="1">
      <alignment horizontal="left"/>
    </xf>
    <xf numFmtId="174" fontId="17" fillId="0" borderId="0" xfId="0" applyNumberFormat="1" applyFont="1" applyFill="1" applyBorder="1" applyAlignment="1">
      <alignment horizontal="left"/>
    </xf>
    <xf numFmtId="176" fontId="17" fillId="0" borderId="0" xfId="0" applyNumberFormat="1" applyFont="1" applyFill="1" applyBorder="1" applyAlignment="1">
      <alignment horizontal="left"/>
    </xf>
    <xf numFmtId="173" fontId="39" fillId="0" borderId="0" xfId="0" applyNumberFormat="1" applyFont="1" applyFill="1" applyBorder="1" applyAlignment="1">
      <alignment horizontal="left"/>
    </xf>
    <xf numFmtId="170" fontId="17" fillId="0" borderId="0" xfId="0" applyNumberFormat="1" applyFont="1" applyFill="1" applyBorder="1" applyAlignment="1">
      <alignment horizontal="left"/>
    </xf>
    <xf numFmtId="176" fontId="17" fillId="0" borderId="19" xfId="0" applyNumberFormat="1" applyFont="1" applyFill="1" applyBorder="1" applyAlignment="1">
      <alignment horizontal="left"/>
    </xf>
    <xf numFmtId="166" fontId="17" fillId="0" borderId="21" xfId="0" applyNumberFormat="1" applyFont="1" applyFill="1" applyBorder="1" applyAlignment="1">
      <alignment horizontal="center"/>
    </xf>
    <xf numFmtId="3" fontId="17" fillId="0" borderId="21" xfId="45" applyNumberFormat="1" applyFont="1" applyFill="1" applyBorder="1" applyAlignment="1">
      <alignment horizontal="center"/>
    </xf>
    <xf numFmtId="166" fontId="17" fillId="0" borderId="21" xfId="45" applyNumberFormat="1" applyFont="1" applyFill="1" applyBorder="1" applyAlignment="1">
      <alignment horizontal="center"/>
    </xf>
    <xf numFmtId="3" fontId="17" fillId="0" borderId="15" xfId="0" applyNumberFormat="1" applyFont="1" applyFill="1" applyBorder="1" applyAlignment="1">
      <alignment horizontal="right"/>
    </xf>
    <xf numFmtId="3" fontId="42" fillId="0" borderId="15" xfId="0" applyNumberFormat="1" applyFont="1" applyFill="1" applyBorder="1" applyAlignment="1">
      <alignment horizontal="right"/>
    </xf>
    <xf numFmtId="3" fontId="39" fillId="0" borderId="15" xfId="0" applyNumberFormat="1" applyFont="1" applyFill="1" applyBorder="1" applyAlignment="1">
      <alignment horizontal="right"/>
    </xf>
    <xf numFmtId="3" fontId="17" fillId="0" borderId="20" xfId="0" applyNumberFormat="1" applyFont="1" applyFill="1" applyBorder="1" applyAlignment="1">
      <alignment horizontal="right"/>
    </xf>
    <xf numFmtId="0" fontId="17" fillId="0" borderId="1" xfId="0" applyFont="1" applyFill="1" applyBorder="1"/>
    <xf numFmtId="0" fontId="0" fillId="0" borderId="17" xfId="0" applyBorder="1" applyAlignment="1">
      <alignment horizontal="right"/>
    </xf>
    <xf numFmtId="2" fontId="54" fillId="0" borderId="0" xfId="49" applyNumberFormat="1" applyFont="1">
      <alignment wrapText="1"/>
    </xf>
    <xf numFmtId="2" fontId="54" fillId="0" borderId="1" xfId="49" applyNumberFormat="1" applyFont="1" applyBorder="1">
      <alignment wrapText="1"/>
    </xf>
    <xf numFmtId="168" fontId="0" fillId="0" borderId="14" xfId="0" applyNumberFormat="1" applyFont="1" applyFill="1" applyBorder="1"/>
    <xf numFmtId="0" fontId="17" fillId="0" borderId="0" xfId="0" applyFont="1" applyBorder="1" applyAlignment="1">
      <alignment horizontal="left" indent="1"/>
    </xf>
    <xf numFmtId="49" fontId="0" fillId="0" borderId="0" xfId="0" applyNumberFormat="1" applyAlignment="1">
      <alignment horizontal="left" indent="1"/>
    </xf>
    <xf numFmtId="0" fontId="0" fillId="0" borderId="0" xfId="0" applyAlignment="1">
      <alignment horizontal="left" indent="1"/>
    </xf>
    <xf numFmtId="0" fontId="34" fillId="0" borderId="0" xfId="0" quotePrefix="1" applyFont="1" applyFill="1" applyBorder="1" applyAlignment="1">
      <alignment horizontal="left" indent="1"/>
    </xf>
    <xf numFmtId="0" fontId="34" fillId="0" borderId="0" xfId="0" applyFont="1" applyFill="1" applyBorder="1" applyAlignment="1">
      <alignment horizontal="left" indent="1"/>
    </xf>
    <xf numFmtId="49" fontId="34" fillId="0" borderId="0" xfId="0" applyNumberFormat="1" applyFont="1" applyAlignment="1">
      <alignment horizontal="left" indent="1"/>
    </xf>
    <xf numFmtId="0" fontId="41" fillId="0" borderId="0" xfId="0" applyFont="1" applyBorder="1" applyAlignment="1"/>
    <xf numFmtId="0" fontId="41" fillId="0" borderId="0" xfId="0" applyFont="1" applyFill="1" applyBorder="1" applyAlignment="1"/>
    <xf numFmtId="49" fontId="14" fillId="0" borderId="0" xfId="0" applyNumberFormat="1" applyFont="1" applyBorder="1" applyAlignment="1"/>
    <xf numFmtId="0" fontId="34" fillId="0" borderId="0" xfId="0" applyFont="1" applyBorder="1" applyAlignment="1"/>
    <xf numFmtId="0" fontId="34" fillId="0" borderId="0" xfId="0" applyFont="1" applyBorder="1" applyAlignment="1">
      <alignment vertical="top" wrapText="1"/>
    </xf>
    <xf numFmtId="0" fontId="0" fillId="0" borderId="0" xfId="0"/>
    <xf numFmtId="0" fontId="0" fillId="0" borderId="0" xfId="0" applyBorder="1"/>
    <xf numFmtId="0" fontId="0" fillId="0" borderId="0" xfId="0"/>
    <xf numFmtId="0" fontId="17" fillId="0" borderId="0" xfId="0" applyFont="1"/>
    <xf numFmtId="0" fontId="0" fillId="0" borderId="0" xfId="0" applyAlignment="1">
      <alignment wrapText="1"/>
    </xf>
    <xf numFmtId="0" fontId="0" fillId="0" borderId="0" xfId="0" applyProtection="1"/>
    <xf numFmtId="0" fontId="57" fillId="0" borderId="0" xfId="0" applyFont="1" applyAlignment="1" applyProtection="1">
      <alignment vertical="center" wrapText="1"/>
    </xf>
    <xf numFmtId="0" fontId="18" fillId="0" borderId="3" xfId="0" applyFont="1" applyBorder="1" applyAlignment="1" applyProtection="1">
      <alignment horizontal="left" vertical="center"/>
    </xf>
    <xf numFmtId="0" fontId="2" fillId="0" borderId="0" xfId="0" applyFont="1" applyBorder="1" applyAlignment="1" applyProtection="1">
      <alignment horizontal="left" vertical="center"/>
    </xf>
    <xf numFmtId="0" fontId="57" fillId="0" borderId="0" xfId="0" applyFont="1" applyBorder="1" applyAlignment="1" applyProtection="1">
      <alignment vertical="center" wrapText="1"/>
    </xf>
    <xf numFmtId="0" fontId="57" fillId="0" borderId="22" xfId="0" applyFont="1" applyBorder="1" applyAlignment="1" applyProtection="1">
      <alignment vertical="center" wrapText="1"/>
    </xf>
    <xf numFmtId="3" fontId="0" fillId="0" borderId="0" xfId="0" applyNumberFormat="1" applyBorder="1" applyAlignment="1" applyProtection="1">
      <alignment horizontal="right"/>
    </xf>
    <xf numFmtId="3" fontId="0" fillId="0" borderId="0" xfId="0" applyNumberFormat="1" applyBorder="1" applyProtection="1"/>
    <xf numFmtId="0" fontId="2" fillId="0" borderId="22" xfId="0" applyFont="1" applyBorder="1" applyAlignment="1" applyProtection="1">
      <alignment vertical="center"/>
    </xf>
    <xf numFmtId="165" fontId="0" fillId="0" borderId="0" xfId="0" applyNumberFormat="1" applyBorder="1" applyProtection="1"/>
    <xf numFmtId="0" fontId="2" fillId="0" borderId="3" xfId="0" applyFont="1" applyBorder="1" applyAlignment="1" applyProtection="1">
      <alignment horizontal="left" vertical="center"/>
    </xf>
    <xf numFmtId="0" fontId="0" fillId="0" borderId="3" xfId="0" applyBorder="1" applyProtection="1"/>
    <xf numFmtId="0" fontId="0" fillId="0" borderId="0" xfId="0" applyBorder="1" applyProtection="1"/>
    <xf numFmtId="0" fontId="0" fillId="0" borderId="22" xfId="0" applyBorder="1" applyProtection="1"/>
    <xf numFmtId="0" fontId="2" fillId="0" borderId="0" xfId="0" applyFont="1" applyBorder="1" applyAlignment="1" applyProtection="1">
      <alignment vertical="top" wrapText="1"/>
    </xf>
    <xf numFmtId="0" fontId="2" fillId="0" borderId="3" xfId="0" applyFont="1" applyBorder="1" applyAlignment="1" applyProtection="1">
      <alignment vertical="top" wrapText="1"/>
    </xf>
    <xf numFmtId="0" fontId="2" fillId="0" borderId="22" xfId="0" applyFont="1" applyBorder="1" applyAlignment="1" applyProtection="1">
      <alignment vertical="top" wrapText="1"/>
    </xf>
    <xf numFmtId="0" fontId="34" fillId="0" borderId="0" xfId="0" applyFont="1" applyFill="1" applyBorder="1" applyAlignment="1" applyProtection="1">
      <alignment vertical="top" wrapText="1"/>
    </xf>
    <xf numFmtId="0" fontId="34" fillId="0" borderId="0" xfId="0" applyFont="1" applyBorder="1" applyAlignment="1" applyProtection="1">
      <alignment vertical="top" wrapText="1"/>
    </xf>
    <xf numFmtId="0" fontId="34" fillId="0" borderId="22" xfId="0" applyFont="1" applyBorder="1" applyAlignment="1" applyProtection="1">
      <alignment vertical="top" wrapText="1"/>
    </xf>
    <xf numFmtId="0" fontId="0" fillId="0" borderId="0" xfId="0" applyBorder="1" applyAlignment="1" applyProtection="1">
      <alignment vertical="top" wrapText="1"/>
    </xf>
    <xf numFmtId="0" fontId="0" fillId="0" borderId="22" xfId="0" applyBorder="1" applyAlignment="1" applyProtection="1">
      <alignment vertical="top" wrapText="1"/>
    </xf>
    <xf numFmtId="0" fontId="59" fillId="0" borderId="0" xfId="0" applyFont="1" applyBorder="1" applyAlignment="1" applyProtection="1">
      <alignment vertical="top" wrapText="1"/>
    </xf>
    <xf numFmtId="0" fontId="0" fillId="0" borderId="0" xfId="0" applyAlignment="1" applyProtection="1"/>
    <xf numFmtId="0" fontId="18" fillId="36" borderId="0" xfId="2" applyFont="1" applyFill="1" applyBorder="1" applyAlignment="1" applyProtection="1">
      <alignment horizontal="center" vertical="center"/>
    </xf>
    <xf numFmtId="0" fontId="18" fillId="38" borderId="0" xfId="2" applyFont="1" applyFill="1" applyBorder="1" applyAlignment="1" applyProtection="1">
      <alignment horizontal="center" vertical="center"/>
    </xf>
    <xf numFmtId="166" fontId="17" fillId="0" borderId="25" xfId="45" applyNumberFormat="1" applyFont="1" applyFill="1" applyBorder="1" applyAlignment="1">
      <alignment horizontal="center"/>
    </xf>
    <xf numFmtId="9" fontId="16" fillId="0" borderId="14" xfId="1" applyBorder="1"/>
    <xf numFmtId="0" fontId="34" fillId="0" borderId="0" xfId="0" applyFont="1" applyAlignment="1">
      <alignment vertical="center" wrapText="1"/>
    </xf>
    <xf numFmtId="0" fontId="17" fillId="0" borderId="0" xfId="0" applyFont="1" applyBorder="1" applyAlignment="1">
      <alignment wrapText="1"/>
    </xf>
    <xf numFmtId="0" fontId="34" fillId="0" borderId="0" xfId="0" applyFont="1" applyBorder="1" applyAlignment="1">
      <alignment wrapText="1"/>
    </xf>
    <xf numFmtId="0" fontId="0" fillId="0" borderId="3" xfId="0" applyBorder="1"/>
    <xf numFmtId="0" fontId="0" fillId="0" borderId="22" xfId="0" applyBorder="1"/>
    <xf numFmtId="0" fontId="17" fillId="0" borderId="3" xfId="0" applyFont="1" applyBorder="1" applyAlignment="1">
      <alignment horizontal="left" wrapText="1"/>
    </xf>
    <xf numFmtId="0" fontId="40" fillId="0" borderId="0" xfId="0" applyFont="1" applyAlignment="1">
      <alignment vertical="top"/>
    </xf>
    <xf numFmtId="0" fontId="0" fillId="0" borderId="0" xfId="0" applyFont="1" applyBorder="1" applyAlignment="1">
      <alignment horizontal="left"/>
    </xf>
    <xf numFmtId="0" fontId="0" fillId="0" borderId="0" xfId="0" applyFont="1" applyBorder="1" applyAlignment="1"/>
    <xf numFmtId="0" fontId="0" fillId="0" borderId="0" xfId="0" applyFont="1" applyBorder="1" applyAlignment="1">
      <alignment wrapText="1"/>
    </xf>
    <xf numFmtId="168" fontId="0" fillId="0" borderId="0" xfId="0" applyNumberFormat="1" applyBorder="1"/>
    <xf numFmtId="0" fontId="0" fillId="0" borderId="14" xfId="0" applyFont="1" applyBorder="1"/>
    <xf numFmtId="0" fontId="34" fillId="34" borderId="0" xfId="0" applyFont="1" applyFill="1" applyBorder="1" applyAlignment="1">
      <alignment horizontal="right"/>
    </xf>
    <xf numFmtId="169" fontId="34" fillId="0" borderId="0" xfId="0" applyNumberFormat="1" applyFont="1" applyFill="1" applyBorder="1" applyAlignment="1">
      <alignment horizontal="right"/>
    </xf>
    <xf numFmtId="168" fontId="34" fillId="0" borderId="3" xfId="0" applyNumberFormat="1" applyFont="1" applyBorder="1" applyAlignment="1">
      <alignment horizontal="right"/>
    </xf>
    <xf numFmtId="168" fontId="0" fillId="0" borderId="0" xfId="0" applyNumberFormat="1" applyBorder="1" applyAlignment="1">
      <alignment horizontal="right"/>
    </xf>
    <xf numFmtId="0" fontId="34" fillId="34" borderId="0" xfId="0" quotePrefix="1" applyFont="1" applyFill="1" applyBorder="1" applyAlignment="1">
      <alignment horizontal="right"/>
    </xf>
    <xf numFmtId="0" fontId="17" fillId="0" borderId="17" xfId="0" applyFont="1" applyFill="1" applyBorder="1" applyAlignment="1">
      <alignment horizontal="right"/>
    </xf>
    <xf numFmtId="169" fontId="17" fillId="34" borderId="17" xfId="0" applyNumberFormat="1" applyFont="1" applyFill="1" applyBorder="1" applyAlignment="1">
      <alignment horizontal="right"/>
    </xf>
    <xf numFmtId="168" fontId="17" fillId="0" borderId="18" xfId="0" applyNumberFormat="1" applyFont="1" applyBorder="1" applyAlignment="1">
      <alignment horizontal="right"/>
    </xf>
    <xf numFmtId="168" fontId="17" fillId="0" borderId="17" xfId="0" applyNumberFormat="1" applyFont="1" applyBorder="1" applyAlignment="1">
      <alignment horizontal="right"/>
    </xf>
    <xf numFmtId="167" fontId="0" fillId="0" borderId="0" xfId="0" applyNumberFormat="1" applyBorder="1" applyAlignment="1">
      <alignment horizontal="right"/>
    </xf>
    <xf numFmtId="0" fontId="0" fillId="0" borderId="0" xfId="0" applyBorder="1" applyAlignment="1">
      <alignment horizontal="right"/>
    </xf>
    <xf numFmtId="165" fontId="0" fillId="0" borderId="0" xfId="0" applyNumberFormat="1" applyAlignment="1">
      <alignment horizontal="right"/>
    </xf>
    <xf numFmtId="0" fontId="17" fillId="0" borderId="17" xfId="0" applyFont="1" applyBorder="1" applyAlignment="1">
      <alignment horizontal="right"/>
    </xf>
    <xf numFmtId="0" fontId="17" fillId="0" borderId="14" xfId="0" applyFont="1" applyBorder="1" applyAlignment="1">
      <alignment horizontal="right"/>
    </xf>
    <xf numFmtId="0" fontId="17" fillId="0" borderId="1" xfId="0" applyFont="1" applyBorder="1" applyAlignment="1">
      <alignment horizontal="right"/>
    </xf>
    <xf numFmtId="0" fontId="17" fillId="0" borderId="4" xfId="0" applyFont="1" applyBorder="1" applyAlignment="1">
      <alignment horizontal="right"/>
    </xf>
    <xf numFmtId="0" fontId="34" fillId="0" borderId="1" xfId="0" applyFont="1" applyFill="1" applyBorder="1"/>
    <xf numFmtId="0" fontId="17" fillId="0" borderId="14" xfId="0" applyFont="1" applyFill="1" applyBorder="1" applyAlignment="1">
      <alignment wrapText="1"/>
    </xf>
    <xf numFmtId="168" fontId="16" fillId="0" borderId="14" xfId="1" applyNumberFormat="1" applyBorder="1"/>
    <xf numFmtId="0" fontId="17" fillId="0" borderId="0" xfId="0" applyFont="1" applyAlignment="1"/>
    <xf numFmtId="0" fontId="0" fillId="0" borderId="0" xfId="0" applyAlignment="1">
      <alignment horizontal="right"/>
    </xf>
    <xf numFmtId="3" fontId="0" fillId="0" borderId="0" xfId="0" applyNumberFormat="1" applyAlignment="1">
      <alignment horizontal="right"/>
    </xf>
    <xf numFmtId="0" fontId="17" fillId="0" borderId="14" xfId="0" applyFont="1" applyBorder="1" applyAlignment="1">
      <alignment horizontal="right" wrapText="1"/>
    </xf>
    <xf numFmtId="0" fontId="0" fillId="0" borderId="0" xfId="0" applyAlignment="1">
      <alignment horizontal="right" wrapText="1"/>
    </xf>
    <xf numFmtId="165" fontId="0" fillId="0" borderId="1" xfId="0" applyNumberFormat="1" applyBorder="1" applyAlignment="1">
      <alignment horizontal="right"/>
    </xf>
    <xf numFmtId="9" fontId="16" fillId="0" borderId="14" xfId="1" applyBorder="1" applyAlignment="1">
      <alignment horizontal="right"/>
    </xf>
    <xf numFmtId="0" fontId="0" fillId="0" borderId="14" xfId="0" applyBorder="1" applyAlignment="1">
      <alignment horizontal="right"/>
    </xf>
    <xf numFmtId="9" fontId="16" fillId="0" borderId="1" xfId="1" applyBorder="1" applyAlignment="1">
      <alignment horizontal="right"/>
    </xf>
    <xf numFmtId="0" fontId="6" fillId="0" borderId="1" xfId="0" applyFont="1" applyBorder="1" applyAlignment="1">
      <alignment horizontal="right" wrapText="1"/>
    </xf>
    <xf numFmtId="0" fontId="17" fillId="0" borderId="14" xfId="0" applyFont="1" applyBorder="1" applyAlignment="1"/>
    <xf numFmtId="3" fontId="0" fillId="0" borderId="14" xfId="0" applyNumberFormat="1" applyBorder="1" applyAlignment="1">
      <alignment horizontal="right"/>
    </xf>
    <xf numFmtId="0" fontId="0" fillId="0" borderId="1" xfId="0" applyBorder="1" applyAlignment="1">
      <alignment horizontal="right"/>
    </xf>
    <xf numFmtId="3" fontId="0" fillId="0" borderId="1" xfId="0" applyNumberFormat="1" applyBorder="1" applyAlignment="1">
      <alignment horizontal="right"/>
    </xf>
    <xf numFmtId="0" fontId="17" fillId="0" borderId="0" xfId="0" applyFont="1" applyBorder="1" applyAlignment="1"/>
    <xf numFmtId="3" fontId="0" fillId="0" borderId="0" xfId="0" applyNumberFormat="1" applyBorder="1" applyAlignment="1">
      <alignment horizontal="right"/>
    </xf>
    <xf numFmtId="165" fontId="0" fillId="0" borderId="0" xfId="0" applyNumberFormat="1" applyBorder="1" applyAlignment="1">
      <alignment horizontal="right"/>
    </xf>
    <xf numFmtId="0" fontId="17" fillId="0" borderId="27" xfId="0" applyFont="1" applyBorder="1" applyAlignment="1">
      <alignment horizontal="right" wrapText="1"/>
    </xf>
    <xf numFmtId="0" fontId="6" fillId="0" borderId="28" xfId="0" applyFont="1" applyBorder="1" applyAlignment="1">
      <alignment horizontal="right" wrapText="1"/>
    </xf>
    <xf numFmtId="165" fontId="17" fillId="0" borderId="21" xfId="0" applyNumberFormat="1" applyFont="1" applyBorder="1" applyAlignment="1">
      <alignment horizontal="right"/>
    </xf>
    <xf numFmtId="165" fontId="17" fillId="0" borderId="28" xfId="0" applyNumberFormat="1" applyFont="1" applyBorder="1" applyAlignment="1">
      <alignment horizontal="right"/>
    </xf>
    <xf numFmtId="0" fontId="17" fillId="0" borderId="26" xfId="0" applyFont="1" applyBorder="1" applyAlignment="1">
      <alignment horizontal="right"/>
    </xf>
    <xf numFmtId="9" fontId="17" fillId="0" borderId="27" xfId="1" applyFont="1" applyBorder="1"/>
    <xf numFmtId="3" fontId="17" fillId="0" borderId="21" xfId="0" applyNumberFormat="1" applyFont="1" applyBorder="1" applyAlignment="1">
      <alignment horizontal="right"/>
    </xf>
    <xf numFmtId="9" fontId="17" fillId="0" borderId="28" xfId="1" applyFont="1" applyBorder="1"/>
    <xf numFmtId="0" fontId="40" fillId="0" borderId="1" xfId="0" applyFont="1" applyBorder="1" applyAlignment="1">
      <alignment vertical="top"/>
    </xf>
    <xf numFmtId="0" fontId="49" fillId="0" borderId="0" xfId="0" applyFont="1" applyFill="1" applyBorder="1" applyAlignment="1">
      <alignment horizontal="left"/>
    </xf>
    <xf numFmtId="0" fontId="50" fillId="0" borderId="0" xfId="0" applyFont="1" applyFill="1" applyBorder="1"/>
    <xf numFmtId="166" fontId="49" fillId="0" borderId="0" xfId="0" applyNumberFormat="1" applyFont="1" applyFill="1" applyBorder="1" applyAlignment="1">
      <alignment horizontal="center"/>
    </xf>
    <xf numFmtId="172" fontId="49" fillId="0" borderId="0" xfId="0" applyNumberFormat="1" applyFont="1" applyFill="1" applyBorder="1" applyAlignment="1">
      <alignment horizontal="center"/>
    </xf>
    <xf numFmtId="172" fontId="49" fillId="0" borderId="0" xfId="0" applyNumberFormat="1" applyFont="1" applyFill="1" applyBorder="1" applyAlignment="1">
      <alignment horizontal="right"/>
    </xf>
    <xf numFmtId="49" fontId="34" fillId="0" borderId="0" xfId="0" applyNumberFormat="1" applyFont="1" applyFill="1" applyBorder="1" applyAlignment="1">
      <alignment horizontal="left" indent="1"/>
    </xf>
    <xf numFmtId="167" fontId="0" fillId="0" borderId="0" xfId="0" applyNumberFormat="1"/>
    <xf numFmtId="165" fontId="0" fillId="0" borderId="0" xfId="0" applyNumberFormat="1" applyAlignment="1">
      <alignment horizontal="center"/>
    </xf>
    <xf numFmtId="0" fontId="0" fillId="0" borderId="2" xfId="0" applyBorder="1"/>
    <xf numFmtId="0" fontId="0" fillId="0" borderId="23" xfId="0" applyBorder="1"/>
    <xf numFmtId="49" fontId="0" fillId="0" borderId="0" xfId="0" applyNumberFormat="1" applyBorder="1"/>
    <xf numFmtId="0" fontId="0" fillId="0" borderId="4" xfId="0" applyBorder="1"/>
    <xf numFmtId="0" fontId="49" fillId="0" borderId="1" xfId="0" applyFont="1" applyFill="1" applyBorder="1" applyAlignment="1">
      <alignment horizontal="left"/>
    </xf>
    <xf numFmtId="0" fontId="50" fillId="0" borderId="1" xfId="0" applyFont="1" applyFill="1" applyBorder="1"/>
    <xf numFmtId="166" fontId="49" fillId="0" borderId="1" xfId="0" applyNumberFormat="1" applyFont="1" applyFill="1" applyBorder="1" applyAlignment="1">
      <alignment horizontal="center"/>
    </xf>
    <xf numFmtId="172" fontId="49" fillId="0" borderId="1" xfId="0" applyNumberFormat="1" applyFont="1" applyFill="1" applyBorder="1" applyAlignment="1">
      <alignment horizontal="center"/>
    </xf>
    <xf numFmtId="172" fontId="49" fillId="0" borderId="1" xfId="0" applyNumberFormat="1" applyFont="1" applyFill="1" applyBorder="1" applyAlignment="1">
      <alignment horizontal="right"/>
    </xf>
    <xf numFmtId="0" fontId="0" fillId="0" borderId="24" xfId="0" applyBorder="1"/>
    <xf numFmtId="0" fontId="34" fillId="0" borderId="14" xfId="0" applyFont="1" applyFill="1" applyBorder="1" applyAlignment="1" applyProtection="1">
      <alignment vertical="top" wrapText="1"/>
    </xf>
    <xf numFmtId="0" fontId="34" fillId="0" borderId="23" xfId="0" applyFont="1" applyFill="1" applyBorder="1" applyAlignment="1" applyProtection="1">
      <alignment vertical="top" wrapText="1"/>
    </xf>
    <xf numFmtId="0" fontId="34" fillId="0" borderId="22" xfId="0" applyFont="1" applyBorder="1" applyAlignment="1">
      <alignment wrapText="1"/>
    </xf>
    <xf numFmtId="0" fontId="34" fillId="0" borderId="3" xfId="0" applyFont="1" applyBorder="1" applyAlignment="1" applyProtection="1">
      <alignment vertical="top" wrapText="1"/>
    </xf>
    <xf numFmtId="166" fontId="6" fillId="38" borderId="2" xfId="2" applyNumberFormat="1" applyFont="1" applyFill="1" applyBorder="1" applyAlignment="1" applyProtection="1">
      <alignment horizontal="center" vertical="center"/>
    </xf>
    <xf numFmtId="166" fontId="6" fillId="38" borderId="14" xfId="2" applyNumberFormat="1" applyFont="1" applyFill="1" applyBorder="1" applyAlignment="1" applyProtection="1">
      <alignment horizontal="center" vertical="center"/>
    </xf>
    <xf numFmtId="166" fontId="6" fillId="38" borderId="23" xfId="2" applyNumberFormat="1" applyFont="1" applyFill="1" applyBorder="1" applyAlignment="1" applyProtection="1">
      <alignment horizontal="center" vertical="center"/>
    </xf>
    <xf numFmtId="166" fontId="6" fillId="37" borderId="0" xfId="2" applyNumberFormat="1" applyFont="1" applyFill="1" applyBorder="1" applyAlignment="1" applyProtection="1">
      <alignment horizontal="center" vertical="center"/>
    </xf>
    <xf numFmtId="166" fontId="6" fillId="40" borderId="3" xfId="2" applyNumberFormat="1" applyFont="1" applyFill="1" applyBorder="1" applyAlignment="1" applyProtection="1">
      <alignment horizontal="center" vertical="center"/>
      <protection locked="0"/>
    </xf>
    <xf numFmtId="166" fontId="6" fillId="40" borderId="0" xfId="2" applyNumberFormat="1" applyFont="1" applyFill="1" applyBorder="1" applyAlignment="1" applyProtection="1">
      <alignment horizontal="center" vertical="center"/>
      <protection locked="0"/>
    </xf>
    <xf numFmtId="166" fontId="6" fillId="38" borderId="3" xfId="2" applyNumberFormat="1" applyFont="1" applyFill="1" applyBorder="1" applyAlignment="1" applyProtection="1">
      <alignment horizontal="center" vertical="center"/>
    </xf>
    <xf numFmtId="166" fontId="6" fillId="35" borderId="0" xfId="2" applyNumberFormat="1" applyFont="1" applyFill="1" applyBorder="1" applyAlignment="1" applyProtection="1">
      <alignment horizontal="center" vertical="center"/>
    </xf>
    <xf numFmtId="166" fontId="6" fillId="38" borderId="0" xfId="2" applyNumberFormat="1" applyFont="1" applyFill="1" applyBorder="1" applyAlignment="1" applyProtection="1">
      <alignment horizontal="center" vertical="center"/>
    </xf>
    <xf numFmtId="166" fontId="6" fillId="38" borderId="22" xfId="2" applyNumberFormat="1" applyFont="1" applyFill="1" applyBorder="1" applyAlignment="1" applyProtection="1">
      <alignment horizontal="center" vertical="center"/>
    </xf>
    <xf numFmtId="0" fontId="65" fillId="0" borderId="0" xfId="0" applyFont="1" applyAlignment="1">
      <alignment vertical="top"/>
    </xf>
    <xf numFmtId="0" fontId="51" fillId="0" borderId="0" xfId="0" applyFont="1" applyAlignment="1"/>
    <xf numFmtId="0" fontId="34" fillId="0" borderId="0" xfId="0" applyFont="1" applyBorder="1" applyAlignment="1">
      <alignment horizontal="center" wrapText="1"/>
    </xf>
    <xf numFmtId="0" fontId="34" fillId="0" borderId="3" xfId="0" applyFont="1" applyBorder="1" applyAlignment="1">
      <alignment wrapText="1"/>
    </xf>
    <xf numFmtId="0" fontId="34" fillId="0" borderId="3" xfId="0" applyFont="1" applyBorder="1" applyAlignment="1">
      <alignment horizontal="left" vertical="center" wrapText="1"/>
    </xf>
    <xf numFmtId="0" fontId="34" fillId="0" borderId="0" xfId="0" applyFont="1" applyBorder="1" applyAlignment="1">
      <alignment horizontal="left" vertical="center" wrapText="1"/>
    </xf>
    <xf numFmtId="0" fontId="34" fillId="0" borderId="22" xfId="0" applyFont="1" applyBorder="1" applyAlignment="1">
      <alignment horizontal="left" vertical="center" wrapText="1"/>
    </xf>
    <xf numFmtId="0" fontId="34" fillId="0" borderId="3" xfId="0" applyFont="1" applyBorder="1" applyAlignment="1">
      <alignment horizontal="left" wrapText="1"/>
    </xf>
    <xf numFmtId="0" fontId="34" fillId="0" borderId="0" xfId="0" applyFont="1" applyBorder="1" applyAlignment="1">
      <alignment horizontal="left" wrapText="1"/>
    </xf>
    <xf numFmtId="0" fontId="34" fillId="0" borderId="22" xfId="0" applyFont="1" applyBorder="1" applyAlignment="1">
      <alignment horizontal="left" wrapText="1"/>
    </xf>
    <xf numFmtId="0" fontId="0" fillId="0" borderId="0" xfId="0" applyBorder="1" applyAlignment="1">
      <alignment horizontal="left" wrapText="1"/>
    </xf>
    <xf numFmtId="0" fontId="34" fillId="0" borderId="0" xfId="0" applyFont="1" applyBorder="1" applyAlignment="1">
      <alignment horizontal="left"/>
    </xf>
    <xf numFmtId="0" fontId="43" fillId="0" borderId="0" xfId="0" applyFont="1" applyAlignment="1">
      <alignment horizontal="left" vertical="center"/>
    </xf>
    <xf numFmtId="0" fontId="34" fillId="0" borderId="3" xfId="0" applyFont="1" applyBorder="1" applyAlignment="1" applyProtection="1">
      <alignment horizontal="left" vertical="top" wrapText="1"/>
    </xf>
    <xf numFmtId="0" fontId="34" fillId="0" borderId="0" xfId="0" applyFont="1" applyBorder="1" applyAlignment="1" applyProtection="1">
      <alignment horizontal="left" vertical="top" wrapText="1"/>
    </xf>
    <xf numFmtId="0" fontId="34" fillId="0" borderId="22" xfId="0" applyFont="1" applyBorder="1" applyAlignment="1" applyProtection="1">
      <alignment horizontal="left" vertical="top" wrapText="1"/>
    </xf>
    <xf numFmtId="0" fontId="2" fillId="0" borderId="0" xfId="0" applyFont="1" applyAlignment="1" applyProtection="1">
      <alignment horizontal="left" vertical="center"/>
    </xf>
    <xf numFmtId="0" fontId="60" fillId="0" borderId="3" xfId="0" applyFont="1" applyBorder="1" applyAlignment="1" applyProtection="1">
      <alignment horizontal="left" vertical="center" wrapText="1"/>
    </xf>
    <xf numFmtId="0" fontId="60" fillId="0" borderId="0" xfId="0" applyFont="1" applyBorder="1" applyAlignment="1" applyProtection="1">
      <alignment horizontal="left" vertical="center" wrapText="1"/>
    </xf>
    <xf numFmtId="0" fontId="34" fillId="0" borderId="0" xfId="0" applyFont="1" applyFill="1" applyBorder="1" applyAlignment="1" applyProtection="1">
      <alignment horizontal="left" vertical="center" wrapText="1"/>
    </xf>
    <xf numFmtId="0" fontId="2" fillId="0" borderId="0" xfId="0" applyFont="1" applyBorder="1" applyAlignment="1" applyProtection="1">
      <alignment horizontal="left" vertical="top" wrapText="1"/>
    </xf>
    <xf numFmtId="0" fontId="2" fillId="0" borderId="22" xfId="0" applyFont="1" applyBorder="1" applyAlignment="1" applyProtection="1">
      <alignment horizontal="left" vertical="top" wrapText="1"/>
    </xf>
    <xf numFmtId="0" fontId="0" fillId="0" borderId="0" xfId="0" applyBorder="1" applyAlignment="1" applyProtection="1">
      <alignment horizontal="left" vertical="top" wrapText="1"/>
    </xf>
    <xf numFmtId="0" fontId="0" fillId="0" borderId="22" xfId="0" applyBorder="1" applyAlignment="1" applyProtection="1">
      <alignment horizontal="left" vertical="top" wrapText="1"/>
    </xf>
    <xf numFmtId="0" fontId="17" fillId="0" borderId="0" xfId="0" applyFont="1" applyFill="1" applyBorder="1" applyAlignment="1">
      <alignment horizontal="left"/>
    </xf>
    <xf numFmtId="0" fontId="41" fillId="0" borderId="0" xfId="0" applyFont="1" applyBorder="1" applyAlignment="1">
      <alignment horizontal="left"/>
    </xf>
    <xf numFmtId="0" fontId="41" fillId="0" borderId="0" xfId="0" applyFont="1" applyAlignment="1">
      <alignment horizontal="left"/>
    </xf>
    <xf numFmtId="0" fontId="17" fillId="0" borderId="2" xfId="0" applyFont="1" applyBorder="1" applyAlignment="1">
      <alignment horizontal="left"/>
    </xf>
    <xf numFmtId="0" fontId="17" fillId="0" borderId="14" xfId="0" applyFont="1" applyBorder="1" applyAlignment="1">
      <alignment horizontal="left"/>
    </xf>
    <xf numFmtId="0" fontId="17" fillId="0" borderId="23" xfId="0" applyFont="1" applyBorder="1" applyAlignment="1">
      <alignment horizontal="left"/>
    </xf>
    <xf numFmtId="0" fontId="17" fillId="0" borderId="3" xfId="0" applyFont="1" applyBorder="1" applyAlignment="1">
      <alignment horizontal="left" vertical="center" wrapText="1"/>
    </xf>
    <xf numFmtId="0" fontId="17" fillId="0" borderId="0" xfId="0" applyFont="1" applyBorder="1" applyAlignment="1">
      <alignment horizontal="left" vertical="center" wrapText="1"/>
    </xf>
    <xf numFmtId="0" fontId="17" fillId="0" borderId="22" xfId="0" applyFont="1" applyBorder="1" applyAlignment="1">
      <alignment horizontal="left" vertical="center" wrapText="1"/>
    </xf>
    <xf numFmtId="0" fontId="34" fillId="0" borderId="3" xfId="0" applyFont="1" applyBorder="1" applyAlignment="1">
      <alignment horizontal="left" vertical="center" wrapText="1"/>
    </xf>
    <xf numFmtId="0" fontId="34" fillId="0" borderId="0" xfId="0" applyFont="1" applyBorder="1" applyAlignment="1">
      <alignment horizontal="left" vertical="center" wrapText="1"/>
    </xf>
    <xf numFmtId="0" fontId="34" fillId="0" borderId="22" xfId="0" applyFont="1" applyBorder="1" applyAlignment="1">
      <alignment horizontal="left" vertical="center" wrapText="1"/>
    </xf>
    <xf numFmtId="0" fontId="34" fillId="0" borderId="3" xfId="0" applyFont="1" applyBorder="1" applyAlignment="1">
      <alignment horizontal="left" wrapText="1"/>
    </xf>
    <xf numFmtId="0" fontId="34" fillId="0" borderId="0" xfId="0" applyFont="1" applyBorder="1" applyAlignment="1">
      <alignment horizontal="left" wrapText="1"/>
    </xf>
    <xf numFmtId="0" fontId="34" fillId="0" borderId="22" xfId="0" applyFont="1" applyBorder="1" applyAlignment="1">
      <alignment horizontal="left" wrapText="1"/>
    </xf>
    <xf numFmtId="0" fontId="34" fillId="0" borderId="4" xfId="0" applyFont="1" applyBorder="1" applyAlignment="1">
      <alignment horizontal="left" vertical="center" wrapText="1"/>
    </xf>
    <xf numFmtId="0" fontId="34" fillId="0" borderId="1" xfId="0" applyFont="1" applyBorder="1" applyAlignment="1">
      <alignment horizontal="left" vertical="center" wrapText="1"/>
    </xf>
    <xf numFmtId="0" fontId="34" fillId="0" borderId="24" xfId="0" applyFont="1" applyBorder="1" applyAlignment="1">
      <alignment horizontal="left" vertical="center" wrapText="1"/>
    </xf>
    <xf numFmtId="0" fontId="17" fillId="0" borderId="4" xfId="0" applyFont="1" applyBorder="1" applyAlignment="1">
      <alignment horizontal="left" vertical="center" wrapText="1"/>
    </xf>
    <xf numFmtId="0" fontId="17" fillId="0" borderId="1" xfId="0" applyFont="1" applyBorder="1" applyAlignment="1">
      <alignment horizontal="left" vertical="center" wrapText="1"/>
    </xf>
    <xf numFmtId="0" fontId="17" fillId="0" borderId="24" xfId="0" applyFont="1" applyBorder="1" applyAlignment="1">
      <alignment horizontal="left" vertical="center" wrapText="1"/>
    </xf>
    <xf numFmtId="0" fontId="0" fillId="0" borderId="3" xfId="0" applyBorder="1" applyAlignment="1">
      <alignment horizontal="left" wrapText="1"/>
    </xf>
    <xf numFmtId="0" fontId="0" fillId="0" borderId="0" xfId="0" applyBorder="1" applyAlignment="1">
      <alignment horizontal="left" wrapText="1"/>
    </xf>
    <xf numFmtId="0" fontId="0" fillId="0" borderId="22" xfId="0" applyBorder="1" applyAlignment="1">
      <alignment horizontal="left" wrapText="1"/>
    </xf>
    <xf numFmtId="0" fontId="0" fillId="0" borderId="4" xfId="0" applyBorder="1" applyAlignment="1">
      <alignment horizontal="left" wrapText="1"/>
    </xf>
    <xf numFmtId="0" fontId="0" fillId="0" borderId="1" xfId="0" applyBorder="1" applyAlignment="1">
      <alignment horizontal="left" wrapText="1"/>
    </xf>
    <xf numFmtId="0" fontId="0" fillId="0" borderId="24" xfId="0" applyBorder="1" applyAlignment="1">
      <alignment horizontal="left" wrapText="1"/>
    </xf>
    <xf numFmtId="0" fontId="17" fillId="0" borderId="2" xfId="0" applyFont="1" applyBorder="1" applyAlignment="1">
      <alignment horizontal="left" vertical="center"/>
    </xf>
    <xf numFmtId="0" fontId="17" fillId="0" borderId="14" xfId="0" applyFont="1" applyBorder="1" applyAlignment="1">
      <alignment horizontal="left" vertical="center"/>
    </xf>
    <xf numFmtId="0" fontId="17" fillId="0" borderId="23" xfId="0" applyFont="1" applyBorder="1" applyAlignment="1">
      <alignment horizontal="left" vertical="center"/>
    </xf>
    <xf numFmtId="0" fontId="62" fillId="0" borderId="2" xfId="0" applyFont="1" applyBorder="1" applyAlignment="1">
      <alignment horizontal="left" vertical="center" wrapText="1"/>
    </xf>
    <xf numFmtId="0" fontId="62" fillId="0" borderId="14" xfId="0" applyFont="1" applyBorder="1" applyAlignment="1">
      <alignment horizontal="left" vertical="center" wrapText="1"/>
    </xf>
    <xf numFmtId="0" fontId="62" fillId="0" borderId="23" xfId="0" applyFont="1" applyBorder="1" applyAlignment="1">
      <alignment horizontal="left" vertical="center" wrapText="1"/>
    </xf>
    <xf numFmtId="0" fontId="34" fillId="0" borderId="3" xfId="0" applyFont="1" applyBorder="1" applyAlignment="1">
      <alignment horizontal="left" vertical="top" wrapText="1"/>
    </xf>
    <xf numFmtId="0" fontId="34" fillId="0" borderId="0" xfId="0" applyFont="1" applyBorder="1" applyAlignment="1">
      <alignment horizontal="left" vertical="top" wrapText="1"/>
    </xf>
    <xf numFmtId="0" fontId="34" fillId="0" borderId="22" xfId="0" applyFont="1" applyBorder="1" applyAlignment="1">
      <alignment horizontal="left" vertical="top" wrapText="1"/>
    </xf>
    <xf numFmtId="0" fontId="34" fillId="0" borderId="3" xfId="0" applyFont="1" applyBorder="1" applyAlignment="1">
      <alignment horizontal="left"/>
    </xf>
    <xf numFmtId="0" fontId="34" fillId="0" borderId="0" xfId="0" applyFont="1" applyBorder="1" applyAlignment="1">
      <alignment horizontal="left"/>
    </xf>
    <xf numFmtId="0" fontId="34" fillId="0" borderId="22" xfId="0" applyFont="1" applyBorder="1" applyAlignment="1">
      <alignment horizontal="left"/>
    </xf>
    <xf numFmtId="0" fontId="64" fillId="0" borderId="3" xfId="0" applyFont="1" applyBorder="1" applyAlignment="1">
      <alignment horizontal="left" vertical="center" wrapText="1"/>
    </xf>
    <xf numFmtId="0" fontId="64" fillId="0" borderId="0" xfId="0" applyFont="1" applyBorder="1" applyAlignment="1">
      <alignment horizontal="left" vertical="center" wrapText="1"/>
    </xf>
    <xf numFmtId="0" fontId="64" fillId="0" borderId="22" xfId="0" applyFont="1" applyBorder="1" applyAlignment="1">
      <alignment horizontal="left" vertical="center" wrapText="1"/>
    </xf>
    <xf numFmtId="0" fontId="34" fillId="0" borderId="3" xfId="0" quotePrefix="1" applyFont="1" applyBorder="1" applyAlignment="1">
      <alignment horizontal="left" wrapText="1"/>
    </xf>
    <xf numFmtId="0" fontId="34" fillId="0" borderId="0" xfId="0" quotePrefix="1" applyFont="1" applyBorder="1" applyAlignment="1">
      <alignment horizontal="left" wrapText="1"/>
    </xf>
    <xf numFmtId="0" fontId="34" fillId="0" borderId="22" xfId="0" quotePrefix="1" applyFont="1" applyBorder="1" applyAlignment="1">
      <alignment horizontal="left" wrapText="1"/>
    </xf>
    <xf numFmtId="0" fontId="34" fillId="0" borderId="4" xfId="0" quotePrefix="1" applyFont="1" applyBorder="1" applyAlignment="1">
      <alignment horizontal="left" wrapText="1"/>
    </xf>
    <xf numFmtId="0" fontId="34" fillId="0" borderId="1" xfId="0" quotePrefix="1" applyFont="1" applyBorder="1" applyAlignment="1">
      <alignment horizontal="left" wrapText="1"/>
    </xf>
    <xf numFmtId="0" fontId="34" fillId="0" borderId="24" xfId="0" quotePrefix="1" applyFont="1" applyBorder="1" applyAlignment="1">
      <alignment horizontal="left" wrapText="1"/>
    </xf>
    <xf numFmtId="0" fontId="17" fillId="0" borderId="2" xfId="0" applyFont="1" applyBorder="1" applyAlignment="1">
      <alignment horizontal="left" wrapText="1"/>
    </xf>
    <xf numFmtId="0" fontId="17" fillId="0" borderId="14" xfId="0" applyFont="1" applyBorder="1" applyAlignment="1">
      <alignment horizontal="left" wrapText="1"/>
    </xf>
    <xf numFmtId="0" fontId="17" fillId="0" borderId="23" xfId="0" applyFont="1" applyBorder="1" applyAlignment="1">
      <alignment horizontal="left" wrapText="1"/>
    </xf>
    <xf numFmtId="0" fontId="34" fillId="0" borderId="4" xfId="0" applyFont="1" applyBorder="1" applyAlignment="1">
      <alignment horizontal="left" wrapText="1"/>
    </xf>
    <xf numFmtId="0" fontId="34" fillId="0" borderId="1" xfId="0" applyFont="1" applyBorder="1" applyAlignment="1">
      <alignment horizontal="left" wrapText="1"/>
    </xf>
    <xf numFmtId="0" fontId="34" fillId="0" borderId="24" xfId="0" applyFont="1" applyBorder="1" applyAlignment="1">
      <alignment horizontal="left" wrapText="1"/>
    </xf>
    <xf numFmtId="0" fontId="40" fillId="0" borderId="0" xfId="0" applyFont="1" applyAlignment="1">
      <alignment horizontal="left" vertical="top"/>
    </xf>
    <xf numFmtId="0" fontId="40" fillId="0" borderId="1" xfId="0" applyFont="1" applyBorder="1" applyAlignment="1">
      <alignment horizontal="left" vertical="top"/>
    </xf>
    <xf numFmtId="0" fontId="65" fillId="0" borderId="0" xfId="0" applyFont="1" applyAlignment="1">
      <alignment horizontal="left" vertical="top"/>
    </xf>
    <xf numFmtId="0" fontId="2" fillId="0" borderId="3" xfId="0" applyFont="1" applyBorder="1" applyAlignment="1">
      <alignment horizontal="left" wrapText="1"/>
    </xf>
    <xf numFmtId="0" fontId="2" fillId="0" borderId="0" xfId="0" applyFont="1" applyBorder="1" applyAlignment="1">
      <alignment horizontal="left" wrapText="1"/>
    </xf>
    <xf numFmtId="0" fontId="2" fillId="0" borderId="22" xfId="0" applyFont="1" applyBorder="1" applyAlignment="1">
      <alignment horizontal="left" wrapText="1"/>
    </xf>
    <xf numFmtId="0" fontId="34" fillId="0" borderId="3" xfId="0" applyFont="1" applyBorder="1" applyAlignment="1">
      <alignment horizontal="left" vertical="center"/>
    </xf>
    <xf numFmtId="0" fontId="34" fillId="0" borderId="0" xfId="0" applyFont="1" applyBorder="1" applyAlignment="1">
      <alignment horizontal="left" vertical="center"/>
    </xf>
    <xf numFmtId="0" fontId="34" fillId="0" borderId="22" xfId="0" applyFont="1" applyBorder="1" applyAlignment="1">
      <alignment horizontal="left" vertical="center"/>
    </xf>
    <xf numFmtId="0" fontId="2" fillId="0" borderId="3" xfId="0" applyFont="1" applyBorder="1" applyAlignment="1">
      <alignment horizontal="left" vertical="center" wrapText="1"/>
    </xf>
    <xf numFmtId="0" fontId="2" fillId="0" borderId="0" xfId="0" applyFont="1" applyBorder="1" applyAlignment="1">
      <alignment horizontal="left" vertical="center" wrapText="1"/>
    </xf>
    <xf numFmtId="0" fontId="2" fillId="0" borderId="22" xfId="0" applyFont="1" applyBorder="1" applyAlignment="1">
      <alignment horizontal="left" vertical="center" wrapText="1"/>
    </xf>
    <xf numFmtId="0" fontId="8" fillId="0" borderId="0" xfId="0" applyFont="1" applyBorder="1" applyAlignment="1">
      <alignment horizontal="left"/>
    </xf>
    <xf numFmtId="0" fontId="0" fillId="0" borderId="0" xfId="0" applyFont="1" applyBorder="1" applyAlignment="1">
      <alignment horizontal="right"/>
    </xf>
    <xf numFmtId="0" fontId="8" fillId="0" borderId="0" xfId="0" applyFont="1" applyBorder="1" applyAlignment="1">
      <alignment horizontal="left" vertical="center"/>
    </xf>
    <xf numFmtId="0" fontId="8" fillId="0" borderId="0" xfId="0" applyFont="1" applyBorder="1" applyAlignment="1">
      <alignment horizontal="left" vertical="top" wrapText="1"/>
    </xf>
    <xf numFmtId="0" fontId="43" fillId="0" borderId="0" xfId="0" applyFont="1" applyAlignment="1">
      <alignment horizontal="left" vertical="center"/>
    </xf>
    <xf numFmtId="0" fontId="0" fillId="39" borderId="0" xfId="0" applyFill="1" applyBorder="1" applyAlignment="1">
      <alignment horizontal="left"/>
    </xf>
    <xf numFmtId="14" fontId="0" fillId="41" borderId="3" xfId="0" applyNumberFormat="1" applyFill="1" applyBorder="1" applyAlignment="1" applyProtection="1">
      <alignment horizontal="left"/>
      <protection locked="0"/>
    </xf>
    <xf numFmtId="0" fontId="0" fillId="41" borderId="0" xfId="0" applyFill="1" applyBorder="1" applyAlignment="1" applyProtection="1">
      <alignment horizontal="left"/>
      <protection locked="0"/>
    </xf>
    <xf numFmtId="0" fontId="0" fillId="41" borderId="2" xfId="0" applyFill="1" applyBorder="1" applyAlignment="1" applyProtection="1">
      <protection locked="0"/>
    </xf>
    <xf numFmtId="0" fontId="0" fillId="41" borderId="14" xfId="0" applyFill="1" applyBorder="1" applyAlignment="1" applyProtection="1">
      <protection locked="0"/>
    </xf>
    <xf numFmtId="0" fontId="57" fillId="0" borderId="0" xfId="0" applyFont="1" applyAlignment="1" applyProtection="1">
      <alignment horizontal="left" vertical="center" wrapText="1"/>
    </xf>
    <xf numFmtId="0" fontId="34" fillId="0" borderId="3" xfId="0" applyFont="1" applyBorder="1" applyAlignment="1" applyProtection="1">
      <alignment horizontal="left" vertical="top" wrapText="1"/>
    </xf>
    <xf numFmtId="0" fontId="34" fillId="0" borderId="0" xfId="0" applyFont="1" applyBorder="1" applyAlignment="1" applyProtection="1">
      <alignment horizontal="left" vertical="top" wrapText="1"/>
    </xf>
    <xf numFmtId="0" fontId="34" fillId="0" borderId="22" xfId="0" applyFont="1" applyBorder="1" applyAlignment="1" applyProtection="1">
      <alignment horizontal="left" vertical="top" wrapText="1"/>
    </xf>
    <xf numFmtId="0" fontId="18" fillId="0" borderId="2" xfId="0" applyFont="1" applyBorder="1" applyAlignment="1" applyProtection="1">
      <alignment horizontal="left" vertical="top"/>
    </xf>
    <xf numFmtId="0" fontId="18" fillId="0" borderId="14" xfId="0" applyFont="1" applyBorder="1" applyAlignment="1" applyProtection="1">
      <alignment horizontal="left" vertical="top"/>
    </xf>
    <xf numFmtId="0" fontId="18" fillId="0" borderId="23" xfId="0" applyFont="1" applyBorder="1" applyAlignment="1" applyProtection="1">
      <alignment horizontal="left" vertical="top"/>
    </xf>
    <xf numFmtId="0" fontId="59" fillId="0" borderId="4" xfId="0" applyFont="1" applyBorder="1" applyAlignment="1" applyProtection="1">
      <alignment horizontal="left" vertical="center" indent="1"/>
    </xf>
    <xf numFmtId="0" fontId="59" fillId="0" borderId="1" xfId="0" applyFont="1" applyBorder="1" applyAlignment="1" applyProtection="1">
      <alignment horizontal="left" vertical="center" indent="1"/>
    </xf>
    <xf numFmtId="0" fontId="59" fillId="0" borderId="24" xfId="0" applyFont="1" applyBorder="1" applyAlignment="1" applyProtection="1">
      <alignment horizontal="left" vertical="center" indent="1"/>
    </xf>
    <xf numFmtId="0" fontId="2" fillId="0" borderId="0" xfId="0" applyFont="1" applyAlignment="1" applyProtection="1">
      <alignment horizontal="left" vertical="center"/>
    </xf>
    <xf numFmtId="0" fontId="34" fillId="0" borderId="0" xfId="0" applyFont="1" applyFill="1" applyBorder="1" applyAlignment="1" applyProtection="1">
      <alignment horizontal="left" vertical="top" wrapText="1"/>
    </xf>
    <xf numFmtId="0" fontId="18" fillId="0" borderId="2" xfId="0" applyFont="1" applyBorder="1" applyAlignment="1" applyProtection="1">
      <alignment horizontal="left" vertical="center"/>
    </xf>
    <xf numFmtId="0" fontId="18" fillId="0" borderId="14" xfId="0" applyFont="1" applyBorder="1" applyAlignment="1" applyProtection="1">
      <alignment horizontal="left" vertical="center"/>
    </xf>
    <xf numFmtId="0" fontId="18" fillId="0" borderId="23" xfId="0" applyFont="1" applyBorder="1" applyAlignment="1" applyProtection="1">
      <alignment horizontal="left" vertical="center"/>
    </xf>
    <xf numFmtId="0" fontId="60" fillId="0" borderId="3" xfId="0" applyFont="1" applyBorder="1" applyAlignment="1" applyProtection="1">
      <alignment horizontal="left" vertical="center" wrapText="1"/>
    </xf>
    <xf numFmtId="0" fontId="60" fillId="0" borderId="0" xfId="0" applyFont="1" applyBorder="1" applyAlignment="1" applyProtection="1">
      <alignment horizontal="left" vertical="center" wrapText="1"/>
    </xf>
    <xf numFmtId="0" fontId="34" fillId="0" borderId="0" xfId="0" applyFont="1" applyFill="1" applyBorder="1" applyAlignment="1" applyProtection="1">
      <alignment horizontal="left" vertical="center" wrapText="1"/>
    </xf>
    <xf numFmtId="0" fontId="2" fillId="0" borderId="3" xfId="0" applyFont="1" applyBorder="1" applyAlignment="1" applyProtection="1">
      <alignment horizontal="left" vertical="top" wrapText="1"/>
    </xf>
    <xf numFmtId="0" fontId="2" fillId="0" borderId="0" xfId="0" applyFont="1" applyBorder="1" applyAlignment="1" applyProtection="1">
      <alignment horizontal="left" vertical="top" wrapText="1"/>
    </xf>
    <xf numFmtId="0" fontId="2" fillId="0" borderId="22" xfId="0" applyFont="1" applyBorder="1" applyAlignment="1" applyProtection="1">
      <alignment horizontal="left" vertical="top" wrapText="1"/>
    </xf>
    <xf numFmtId="0" fontId="34" fillId="0" borderId="3" xfId="0" applyFont="1" applyFill="1" applyBorder="1" applyAlignment="1" applyProtection="1">
      <alignment horizontal="left" vertical="top" wrapText="1"/>
    </xf>
    <xf numFmtId="0" fontId="34" fillId="0" borderId="22" xfId="0" applyFont="1" applyFill="1" applyBorder="1" applyAlignment="1" applyProtection="1">
      <alignment horizontal="left" vertical="top" wrapText="1"/>
    </xf>
    <xf numFmtId="0" fontId="34" fillId="0" borderId="4" xfId="0" applyFont="1" applyFill="1" applyBorder="1" applyAlignment="1" applyProtection="1">
      <alignment horizontal="left" vertical="top" wrapText="1"/>
    </xf>
    <xf numFmtId="0" fontId="34" fillId="0" borderId="1" xfId="0" applyFont="1" applyFill="1" applyBorder="1" applyAlignment="1" applyProtection="1">
      <alignment horizontal="left" vertical="top" wrapText="1"/>
    </xf>
    <xf numFmtId="0" fontId="34" fillId="0" borderId="24" xfId="0" applyFont="1" applyFill="1" applyBorder="1" applyAlignment="1" applyProtection="1">
      <alignment horizontal="left" vertical="top" wrapText="1"/>
    </xf>
    <xf numFmtId="0" fontId="17" fillId="0" borderId="2" xfId="0" applyFont="1" applyFill="1" applyBorder="1" applyAlignment="1" applyProtection="1">
      <alignment horizontal="left" vertical="top" wrapText="1"/>
    </xf>
    <xf numFmtId="0" fontId="17" fillId="0" borderId="14" xfId="0" applyFont="1" applyFill="1" applyBorder="1" applyAlignment="1" applyProtection="1">
      <alignment horizontal="left" vertical="top" wrapText="1"/>
    </xf>
    <xf numFmtId="0" fontId="0" fillId="0" borderId="0" xfId="0" applyBorder="1" applyAlignment="1" applyProtection="1">
      <alignment horizontal="left" vertical="top" wrapText="1"/>
    </xf>
    <xf numFmtId="0" fontId="0" fillId="0" borderId="3" xfId="0" applyBorder="1" applyAlignment="1" applyProtection="1">
      <alignment horizontal="left" vertical="top" wrapText="1"/>
    </xf>
    <xf numFmtId="0" fontId="0" fillId="0" borderId="22" xfId="0" applyBorder="1" applyAlignment="1" applyProtection="1">
      <alignment horizontal="left" vertical="top" wrapText="1"/>
    </xf>
    <xf numFmtId="0" fontId="0" fillId="0" borderId="4" xfId="0" applyBorder="1" applyAlignment="1" applyProtection="1">
      <alignment horizontal="left" vertical="top" wrapText="1"/>
    </xf>
    <xf numFmtId="0" fontId="0" fillId="0" borderId="1" xfId="0" applyBorder="1" applyAlignment="1" applyProtection="1">
      <alignment horizontal="left" vertical="top" wrapText="1"/>
    </xf>
    <xf numFmtId="0" fontId="0" fillId="0" borderId="24" xfId="0" applyBorder="1" applyAlignment="1" applyProtection="1">
      <alignment horizontal="left" vertical="top" wrapText="1"/>
    </xf>
    <xf numFmtId="0" fontId="58" fillId="0" borderId="0" xfId="0" applyFont="1" applyBorder="1" applyAlignment="1" applyProtection="1">
      <alignment horizontal="left" vertical="top" wrapText="1"/>
    </xf>
    <xf numFmtId="0" fontId="58" fillId="0" borderId="22" xfId="0" applyFont="1" applyBorder="1" applyAlignment="1" applyProtection="1">
      <alignment horizontal="left" vertical="top" wrapText="1"/>
    </xf>
    <xf numFmtId="0" fontId="0" fillId="0" borderId="14" xfId="0" applyBorder="1" applyAlignment="1" applyProtection="1">
      <alignment horizontal="left" vertical="top" wrapText="1"/>
    </xf>
    <xf numFmtId="0" fontId="44" fillId="0" borderId="0" xfId="0" applyFont="1" applyBorder="1" applyAlignment="1" applyProtection="1">
      <alignment horizontal="left" vertical="top" wrapText="1"/>
    </xf>
    <xf numFmtId="0" fontId="44" fillId="0" borderId="22" xfId="0" applyFont="1" applyBorder="1" applyAlignment="1" applyProtection="1">
      <alignment horizontal="left" vertical="top" wrapText="1"/>
    </xf>
    <xf numFmtId="14" fontId="48" fillId="0" borderId="0" xfId="0" applyNumberFormat="1" applyFont="1" applyBorder="1" applyAlignment="1">
      <alignment horizontal="center"/>
    </xf>
    <xf numFmtId="0" fontId="17" fillId="0" borderId="16" xfId="0" applyFont="1" applyFill="1" applyBorder="1" applyAlignment="1">
      <alignment horizontal="center" vertical="center" wrapText="1"/>
    </xf>
    <xf numFmtId="0" fontId="17" fillId="0" borderId="1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19" xfId="0" applyFont="1" applyFill="1" applyBorder="1" applyAlignment="1">
      <alignment horizontal="left" indent="1"/>
    </xf>
    <xf numFmtId="0" fontId="17" fillId="0" borderId="0" xfId="0" applyFont="1" applyFill="1" applyBorder="1" applyAlignment="1">
      <alignment horizontal="left"/>
    </xf>
    <xf numFmtId="0" fontId="47" fillId="0" borderId="0" xfId="0" applyFont="1" applyBorder="1" applyAlignment="1">
      <alignment horizontal="left"/>
    </xf>
    <xf numFmtId="0" fontId="41" fillId="0" borderId="0" xfId="0" applyFont="1" applyBorder="1" applyAlignment="1">
      <alignment horizontal="left"/>
    </xf>
    <xf numFmtId="0" fontId="17" fillId="0" borderId="0" xfId="0" applyFont="1" applyBorder="1" applyAlignment="1">
      <alignment horizontal="left"/>
    </xf>
    <xf numFmtId="0" fontId="46" fillId="0" borderId="0" xfId="0" applyFont="1" applyBorder="1" applyAlignment="1">
      <alignment horizontal="left"/>
    </xf>
    <xf numFmtId="0" fontId="14" fillId="0" borderId="0" xfId="0" applyFont="1" applyBorder="1" applyAlignment="1">
      <alignment horizontal="left"/>
    </xf>
    <xf numFmtId="0" fontId="0" fillId="0" borderId="0" xfId="0" applyAlignment="1">
      <alignment horizontal="left"/>
    </xf>
    <xf numFmtId="0" fontId="0" fillId="0" borderId="0" xfId="0" applyFont="1" applyBorder="1" applyAlignment="1">
      <alignment horizontal="left" wrapText="1"/>
    </xf>
    <xf numFmtId="0" fontId="34" fillId="0" borderId="0" xfId="0" applyFont="1" applyAlignment="1">
      <alignment horizontal="left"/>
    </xf>
    <xf numFmtId="0" fontId="51" fillId="0" borderId="0" xfId="0" applyFont="1" applyAlignment="1">
      <alignment horizontal="left"/>
    </xf>
    <xf numFmtId="0" fontId="41" fillId="0" borderId="0" xfId="0" applyFont="1" applyAlignment="1">
      <alignment horizontal="left"/>
    </xf>
    <xf numFmtId="0" fontId="0" fillId="0" borderId="0" xfId="0" applyFill="1" applyBorder="1" applyAlignment="1">
      <alignment horizontal="left"/>
    </xf>
    <xf numFmtId="0" fontId="0" fillId="0" borderId="0" xfId="0" applyAlignment="1">
      <alignment horizontal="left" wrapText="1"/>
    </xf>
    <xf numFmtId="0" fontId="34" fillId="0" borderId="0" xfId="0" applyFont="1" applyFill="1" applyBorder="1" applyAlignment="1">
      <alignment horizontal="left"/>
    </xf>
    <xf numFmtId="0" fontId="17" fillId="0" borderId="2" xfId="0" applyFont="1" applyBorder="1" applyAlignment="1">
      <alignment horizontal="center"/>
    </xf>
    <xf numFmtId="0" fontId="17" fillId="0" borderId="14" xfId="0" applyFont="1" applyBorder="1" applyAlignment="1">
      <alignment horizontal="center"/>
    </xf>
  </cellXfs>
  <cellStyles count="67">
    <cellStyle name="20 % - Akzent1" xfId="19" builtinId="30" customBuiltin="1"/>
    <cellStyle name="20 % - Akzent1 2" xfId="53" xr:uid="{00000000-0005-0000-0000-000001000000}"/>
    <cellStyle name="20 % - Akzent2" xfId="23" builtinId="34" customBuiltin="1"/>
    <cellStyle name="20 % - Akzent2 2" xfId="55" xr:uid="{00000000-0005-0000-0000-000003000000}"/>
    <cellStyle name="20 % - Akzent3" xfId="27" builtinId="38" customBuiltin="1"/>
    <cellStyle name="20 % - Akzent3 2" xfId="57" xr:uid="{00000000-0005-0000-0000-000005000000}"/>
    <cellStyle name="20 % - Akzent4" xfId="31" builtinId="42" customBuiltin="1"/>
    <cellStyle name="20 % - Akzent4 2" xfId="59" xr:uid="{00000000-0005-0000-0000-000007000000}"/>
    <cellStyle name="20 % - Akzent5" xfId="35" builtinId="46" customBuiltin="1"/>
    <cellStyle name="20 % - Akzent5 2" xfId="61" xr:uid="{00000000-0005-0000-0000-000009000000}"/>
    <cellStyle name="20 % - Akzent6" xfId="39" builtinId="50" customBuiltin="1"/>
    <cellStyle name="20 % - Akzent6 2" xfId="63" xr:uid="{00000000-0005-0000-0000-00000B000000}"/>
    <cellStyle name="40 % - Akzent1" xfId="20" builtinId="31" customBuiltin="1"/>
    <cellStyle name="40 % - Akzent1 2" xfId="54" xr:uid="{00000000-0005-0000-0000-00000D000000}"/>
    <cellStyle name="40 % - Akzent2" xfId="24" builtinId="35" customBuiltin="1"/>
    <cellStyle name="40 % - Akzent2 2" xfId="56" xr:uid="{00000000-0005-0000-0000-00000F000000}"/>
    <cellStyle name="40 % - Akzent3" xfId="28" builtinId="39" customBuiltin="1"/>
    <cellStyle name="40 % - Akzent3 2" xfId="58" xr:uid="{00000000-0005-0000-0000-000011000000}"/>
    <cellStyle name="40 % - Akzent4" xfId="32" builtinId="43" customBuiltin="1"/>
    <cellStyle name="40 % - Akzent4 2" xfId="60" xr:uid="{00000000-0005-0000-0000-000013000000}"/>
    <cellStyle name="40 % - Akzent5" xfId="36" builtinId="47" customBuiltin="1"/>
    <cellStyle name="40 % - Akzent5 2" xfId="62" xr:uid="{00000000-0005-0000-0000-000015000000}"/>
    <cellStyle name="40 % - Akzent6" xfId="40" builtinId="51" customBuiltin="1"/>
    <cellStyle name="40 % - Akzent6 2" xfId="64" xr:uid="{00000000-0005-0000-0000-000017000000}"/>
    <cellStyle name="60 % - Akzent1" xfId="21" builtinId="32" customBuiltin="1"/>
    <cellStyle name="60 % - Akzent2" xfId="25" builtinId="36" customBuiltin="1"/>
    <cellStyle name="60 % - Akzent3" xfId="29" builtinId="40" customBuiltin="1"/>
    <cellStyle name="60 % - Akzent4" xfId="33" builtinId="44" customBuiltin="1"/>
    <cellStyle name="60 % - Akzent5" xfId="37" builtinId="48" customBuiltin="1"/>
    <cellStyle name="60 % - Akzent6" xfId="41" builtinId="52" customBuiltin="1"/>
    <cellStyle name="Akzent1" xfId="18" builtinId="29" customBuiltin="1"/>
    <cellStyle name="Akzent2" xfId="22" builtinId="33" customBuiltin="1"/>
    <cellStyle name="Akzent3" xfId="26" builtinId="37" customBuiltin="1"/>
    <cellStyle name="Akzent4" xfId="30" builtinId="41" customBuiltin="1"/>
    <cellStyle name="Akzent5" xfId="34" builtinId="45" customBuiltin="1"/>
    <cellStyle name="Akzent6" xfId="38" builtinId="49" customBuiltin="1"/>
    <cellStyle name="Ausgabe" xfId="12" builtinId="21" customBuiltin="1"/>
    <cellStyle name="Berechnung" xfId="13" builtinId="22" customBuiltin="1"/>
    <cellStyle name="Eingabe" xfId="11" builtinId="20" customBuiltin="1"/>
    <cellStyle name="Ergebnis" xfId="17" builtinId="25" customBuiltin="1"/>
    <cellStyle name="Erklärender Text" xfId="2" builtinId="53" customBuiltin="1"/>
    <cellStyle name="Erklärender Text 2" xfId="44" xr:uid="{00000000-0005-0000-0000-000029000000}"/>
    <cellStyle name="Gut" xfId="8" builtinId="26" customBuiltin="1"/>
    <cellStyle name="Komma" xfId="45" builtinId="3"/>
    <cellStyle name="Komma 2" xfId="66" xr:uid="{00000000-0005-0000-0000-00002C000000}"/>
    <cellStyle name="Neutral" xfId="10" builtinId="28" customBuiltin="1"/>
    <cellStyle name="Notiz 2" xfId="43" xr:uid="{00000000-0005-0000-0000-00002E000000}"/>
    <cellStyle name="Notiz 2 2" xfId="65" xr:uid="{00000000-0005-0000-0000-00002F000000}"/>
    <cellStyle name="Prozent" xfId="1" builtinId="5"/>
    <cellStyle name="Schlecht" xfId="9" builtinId="27" customBuiltin="1"/>
    <cellStyle name="Standard" xfId="0" builtinId="0"/>
    <cellStyle name="Standard 2" xfId="42" xr:uid="{00000000-0005-0000-0000-000033000000}"/>
    <cellStyle name="Standard 3" xfId="46" xr:uid="{00000000-0005-0000-0000-000034000000}"/>
    <cellStyle name="Standard 4" xfId="52" xr:uid="{00000000-0005-0000-0000-000035000000}"/>
    <cellStyle name="Überschrift" xfId="3" builtinId="15" customBuiltin="1"/>
    <cellStyle name="Überschrift 1" xfId="4" builtinId="16" customBuiltin="1"/>
    <cellStyle name="Überschrift 2" xfId="5" builtinId="17" customBuiltin="1"/>
    <cellStyle name="Überschrift 3" xfId="6" builtinId="18" customBuiltin="1"/>
    <cellStyle name="Überschrift 4" xfId="7" builtinId="19" customBuiltin="1"/>
    <cellStyle name="Verknüpfte Zelle" xfId="14" builtinId="24" customBuiltin="1"/>
    <cellStyle name="Warnender Text" xfId="16" builtinId="11" customBuiltin="1"/>
    <cellStyle name="XLConnect.Boolean" xfId="50" xr:uid="{00000000-0005-0000-0000-00003D000000}"/>
    <cellStyle name="XLConnect.DateTime" xfId="51" xr:uid="{00000000-0005-0000-0000-00003E000000}"/>
    <cellStyle name="XLConnect.Header" xfId="47" xr:uid="{00000000-0005-0000-0000-00003F000000}"/>
    <cellStyle name="XLConnect.Numeric" xfId="49" xr:uid="{00000000-0005-0000-0000-000040000000}"/>
    <cellStyle name="XLConnect.String" xfId="48" xr:uid="{00000000-0005-0000-0000-000041000000}"/>
    <cellStyle name="Zelle überprüfen" xfId="15" builtinId="23" customBuiltin="1"/>
  </cellStyles>
  <dxfs count="0"/>
  <tableStyles count="0" defaultTableStyle="TableStyleMedium2" defaultPivotStyle="PivotStyleLight16"/>
  <colors>
    <indexedColors>
      <rgbColor rgb="FF000000"/>
      <rgbColor rgb="FFFFFFFF"/>
      <rgbColor rgb="FFFF0000"/>
      <rgbColor rgb="FF10F86E"/>
      <rgbColor rgb="FF0000FF"/>
      <rgbColor rgb="FFFFFF33"/>
      <rgbColor rgb="FFFF00FF"/>
      <rgbColor rgb="FF00FFFF"/>
      <rgbColor rgb="FF800000"/>
      <rgbColor rgb="FF008000"/>
      <rgbColor rgb="FF000080"/>
      <rgbColor rgb="FF9C6500"/>
      <rgbColor rgb="FF800080"/>
      <rgbColor rgb="FF008080"/>
      <rgbColor rgb="FFBFBFBF"/>
      <rgbColor rgb="FF7F7F7F"/>
      <rgbColor rgb="FFA5A5A5"/>
      <rgbColor rgb="FFFF3333"/>
      <rgbColor rgb="FFFFFFCC"/>
      <rgbColor rgb="FFCCFFFF"/>
      <rgbColor rgb="FF660066"/>
      <rgbColor rgb="FFFF8080"/>
      <rgbColor rgb="FF0066FF"/>
      <rgbColor rgb="FFD9D9D9"/>
      <rgbColor rgb="FF000080"/>
      <rgbColor rgb="FFFF00FF"/>
      <rgbColor rgb="FFFFFF00"/>
      <rgbColor rgb="FF00FFFF"/>
      <rgbColor rgb="FF800080"/>
      <rgbColor rgb="FF800000"/>
      <rgbColor rgb="FF008080"/>
      <rgbColor rgb="FF0000FF"/>
      <rgbColor rgb="FF00CCFF"/>
      <rgbColor rgb="FFCCFFFF"/>
      <rgbColor rgb="FFCCFFCC"/>
      <rgbColor rgb="FFFFEB9C"/>
      <rgbColor rgb="FF99CCFF"/>
      <rgbColor rgb="FFFF80FF"/>
      <rgbColor rgb="FFCC99FF"/>
      <rgbColor rgb="FFFFCC99"/>
      <rgbColor rgb="FF3366FF"/>
      <rgbColor rgb="FF33CCCC"/>
      <rgbColor rgb="FF92D050"/>
      <rgbColor rgb="FFFFC000"/>
      <rgbColor rgb="FFFF9900"/>
      <rgbColor rgb="FFED7D31"/>
      <rgbColor rgb="FF595959"/>
      <rgbColor rgb="FF999999"/>
      <rgbColor rgb="FF003366"/>
      <rgbColor rgb="FF5B9BD5"/>
      <rgbColor rgb="FF003300"/>
      <rgbColor rgb="FF333300"/>
      <rgbColor rgb="FFC7531C"/>
      <rgbColor rgb="FF993366"/>
      <rgbColor rgb="FF3F3F76"/>
      <rgbColor rgb="FF333333"/>
      <rgbColor rgb="00003366"/>
      <rgbColor rgb="00339966"/>
      <rgbColor rgb="00003300"/>
      <rgbColor rgb="00333300"/>
      <rgbColor rgb="00993300"/>
      <rgbColor rgb="00993366"/>
      <rgbColor rgb="00333399"/>
      <rgbColor rgb="00333333"/>
    </indexedColors>
    <mruColors>
      <color rgb="FF83C937"/>
      <color rgb="FFC5E0B4"/>
      <color rgb="FFD3FF74"/>
      <color rgb="FFECFFC1"/>
      <color rgb="FF800000"/>
      <color rgb="FF00FF00"/>
      <color rgb="FF008000"/>
      <color rgb="FF0000FF"/>
      <color rgb="FFC0C0C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7"/>
          <c:order val="0"/>
          <c:tx>
            <c:strRef>
              <c:f>Lärche!$A$1</c:f>
              <c:strCache>
                <c:ptCount val="1"/>
                <c:pt idx="0">
                  <c:v>Lärche</c:v>
                </c:pt>
              </c:strCache>
            </c:strRef>
          </c:tx>
          <c:spPr>
            <a:solidFill>
              <a:srgbClr val="FF0000"/>
            </a:solidFill>
            <a:ln>
              <a:noFill/>
            </a:ln>
            <a:effectLst/>
          </c:spPr>
          <c:invertIfNegative val="0"/>
          <c:cat>
            <c:strLit>
              <c:ptCount val="10"/>
              <c:pt idx="0">
                <c:v>Blöße</c:v>
              </c:pt>
              <c:pt idx="1">
                <c:v>1-20</c:v>
              </c:pt>
              <c:pt idx="2">
                <c:v>21-40</c:v>
              </c:pt>
              <c:pt idx="3">
                <c:v>41-60</c:v>
              </c:pt>
              <c:pt idx="4">
                <c:v>61-80</c:v>
              </c:pt>
              <c:pt idx="5">
                <c:v>81-100</c:v>
              </c:pt>
              <c:pt idx="6">
                <c:v>101-120</c:v>
              </c:pt>
              <c:pt idx="7">
                <c:v>121-140</c:v>
              </c:pt>
              <c:pt idx="8">
                <c:v>141-160</c:v>
              </c:pt>
              <c:pt idx="9">
                <c:v>&gt; 160</c:v>
              </c:pt>
            </c:strLit>
          </c:cat>
          <c:val>
            <c:numRef>
              <c:f>Lärche!$C$6:$L$6</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7-7BA4-44B3-B74E-1AF2A9713177}"/>
            </c:ext>
          </c:extLst>
        </c:ser>
        <c:ser>
          <c:idx val="6"/>
          <c:order val="1"/>
          <c:tx>
            <c:strRef>
              <c:f>Kiefer!$A$1</c:f>
              <c:strCache>
                <c:ptCount val="1"/>
                <c:pt idx="0">
                  <c:v>Kiefer</c:v>
                </c:pt>
              </c:strCache>
            </c:strRef>
          </c:tx>
          <c:spPr>
            <a:solidFill>
              <a:srgbClr val="C0C0C0"/>
            </a:solidFill>
            <a:ln>
              <a:noFill/>
            </a:ln>
            <a:effectLst/>
          </c:spPr>
          <c:invertIfNegative val="0"/>
          <c:cat>
            <c:strLit>
              <c:ptCount val="10"/>
              <c:pt idx="0">
                <c:v>Blöße</c:v>
              </c:pt>
              <c:pt idx="1">
                <c:v>1-20</c:v>
              </c:pt>
              <c:pt idx="2">
                <c:v>21-40</c:v>
              </c:pt>
              <c:pt idx="3">
                <c:v>41-60</c:v>
              </c:pt>
              <c:pt idx="4">
                <c:v>61-80</c:v>
              </c:pt>
              <c:pt idx="5">
                <c:v>81-100</c:v>
              </c:pt>
              <c:pt idx="6">
                <c:v>101-120</c:v>
              </c:pt>
              <c:pt idx="7">
                <c:v>121-140</c:v>
              </c:pt>
              <c:pt idx="8">
                <c:v>141-160</c:v>
              </c:pt>
              <c:pt idx="9">
                <c:v>&gt; 160</c:v>
              </c:pt>
            </c:strLit>
          </c:cat>
          <c:val>
            <c:numRef>
              <c:f>Kiefer!$C$6:$L$6</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6-7BA4-44B3-B74E-1AF2A9713177}"/>
            </c:ext>
          </c:extLst>
        </c:ser>
        <c:ser>
          <c:idx val="5"/>
          <c:order val="2"/>
          <c:tx>
            <c:strRef>
              <c:f>Douglasie!$A$1</c:f>
              <c:strCache>
                <c:ptCount val="1"/>
                <c:pt idx="0">
                  <c:v>Douglasie</c:v>
                </c:pt>
              </c:strCache>
            </c:strRef>
          </c:tx>
          <c:spPr>
            <a:solidFill>
              <a:srgbClr val="FF00FF"/>
            </a:solidFill>
            <a:ln>
              <a:noFill/>
            </a:ln>
            <a:effectLst/>
          </c:spPr>
          <c:invertIfNegative val="0"/>
          <c:cat>
            <c:strLit>
              <c:ptCount val="10"/>
              <c:pt idx="0">
                <c:v>Blöße</c:v>
              </c:pt>
              <c:pt idx="1">
                <c:v>1-20</c:v>
              </c:pt>
              <c:pt idx="2">
                <c:v>21-40</c:v>
              </c:pt>
              <c:pt idx="3">
                <c:v>41-60</c:v>
              </c:pt>
              <c:pt idx="4">
                <c:v>61-80</c:v>
              </c:pt>
              <c:pt idx="5">
                <c:v>81-100</c:v>
              </c:pt>
              <c:pt idx="6">
                <c:v>101-120</c:v>
              </c:pt>
              <c:pt idx="7">
                <c:v>121-140</c:v>
              </c:pt>
              <c:pt idx="8">
                <c:v>141-160</c:v>
              </c:pt>
              <c:pt idx="9">
                <c:v>&gt; 160</c:v>
              </c:pt>
            </c:strLit>
          </c:cat>
          <c:val>
            <c:numRef>
              <c:f>Douglasie!$C$6:$L$6</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5-7BA4-44B3-B74E-1AF2A9713177}"/>
            </c:ext>
          </c:extLst>
        </c:ser>
        <c:ser>
          <c:idx val="4"/>
          <c:order val="3"/>
          <c:tx>
            <c:strRef>
              <c:f>Fichte!$A$1</c:f>
              <c:strCache>
                <c:ptCount val="1"/>
                <c:pt idx="0">
                  <c:v>Fichte</c:v>
                </c:pt>
              </c:strCache>
            </c:strRef>
          </c:tx>
          <c:spPr>
            <a:solidFill>
              <a:srgbClr val="0000FF"/>
            </a:solidFill>
            <a:ln>
              <a:noFill/>
            </a:ln>
            <a:effectLst/>
          </c:spPr>
          <c:invertIfNegative val="0"/>
          <c:cat>
            <c:strLit>
              <c:ptCount val="10"/>
              <c:pt idx="0">
                <c:v>Blöße</c:v>
              </c:pt>
              <c:pt idx="1">
                <c:v>1-20</c:v>
              </c:pt>
              <c:pt idx="2">
                <c:v>21-40</c:v>
              </c:pt>
              <c:pt idx="3">
                <c:v>41-60</c:v>
              </c:pt>
              <c:pt idx="4">
                <c:v>61-80</c:v>
              </c:pt>
              <c:pt idx="5">
                <c:v>81-100</c:v>
              </c:pt>
              <c:pt idx="6">
                <c:v>101-120</c:v>
              </c:pt>
              <c:pt idx="7">
                <c:v>121-140</c:v>
              </c:pt>
              <c:pt idx="8">
                <c:v>141-160</c:v>
              </c:pt>
              <c:pt idx="9">
                <c:v>&gt; 160</c:v>
              </c:pt>
            </c:strLit>
          </c:cat>
          <c:val>
            <c:numRef>
              <c:f>Fichte!$C$6:$L$6</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4-7BA4-44B3-B74E-1AF2A9713177}"/>
            </c:ext>
          </c:extLst>
        </c:ser>
        <c:ser>
          <c:idx val="3"/>
          <c:order val="4"/>
          <c:tx>
            <c:strRef>
              <c:f>ALn!$A$1</c:f>
              <c:strCache>
                <c:ptCount val="1"/>
                <c:pt idx="0">
                  <c:v>ALn</c:v>
                </c:pt>
              </c:strCache>
            </c:strRef>
          </c:tx>
          <c:spPr>
            <a:solidFill>
              <a:srgbClr val="008000"/>
            </a:solidFill>
            <a:ln>
              <a:noFill/>
            </a:ln>
            <a:effectLst/>
          </c:spPr>
          <c:invertIfNegative val="0"/>
          <c:cat>
            <c:strLit>
              <c:ptCount val="10"/>
              <c:pt idx="0">
                <c:v>Blöße</c:v>
              </c:pt>
              <c:pt idx="1">
                <c:v>1-20</c:v>
              </c:pt>
              <c:pt idx="2">
                <c:v>21-40</c:v>
              </c:pt>
              <c:pt idx="3">
                <c:v>41-60</c:v>
              </c:pt>
              <c:pt idx="4">
                <c:v>61-80</c:v>
              </c:pt>
              <c:pt idx="5">
                <c:v>81-100</c:v>
              </c:pt>
              <c:pt idx="6">
                <c:v>101-120</c:v>
              </c:pt>
              <c:pt idx="7">
                <c:v>121-140</c:v>
              </c:pt>
              <c:pt idx="8">
                <c:v>141-160</c:v>
              </c:pt>
              <c:pt idx="9">
                <c:v>&gt; 160</c:v>
              </c:pt>
            </c:strLit>
          </c:cat>
          <c:val>
            <c:numRef>
              <c:f>ALn!$C$6:$L$6</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7BA4-44B3-B74E-1AF2A9713177}"/>
            </c:ext>
          </c:extLst>
        </c:ser>
        <c:ser>
          <c:idx val="2"/>
          <c:order val="5"/>
          <c:tx>
            <c:strRef>
              <c:f>ALh!$A$1</c:f>
              <c:strCache>
                <c:ptCount val="1"/>
                <c:pt idx="0">
                  <c:v>ALh</c:v>
                </c:pt>
              </c:strCache>
            </c:strRef>
          </c:tx>
          <c:spPr>
            <a:solidFill>
              <a:srgbClr val="00FF00"/>
            </a:solidFill>
            <a:ln>
              <a:noFill/>
            </a:ln>
            <a:effectLst/>
          </c:spPr>
          <c:invertIfNegative val="0"/>
          <c:cat>
            <c:strLit>
              <c:ptCount val="10"/>
              <c:pt idx="0">
                <c:v>Blöße</c:v>
              </c:pt>
              <c:pt idx="1">
                <c:v>1-20</c:v>
              </c:pt>
              <c:pt idx="2">
                <c:v>21-40</c:v>
              </c:pt>
              <c:pt idx="3">
                <c:v>41-60</c:v>
              </c:pt>
              <c:pt idx="4">
                <c:v>61-80</c:v>
              </c:pt>
              <c:pt idx="5">
                <c:v>81-100</c:v>
              </c:pt>
              <c:pt idx="6">
                <c:v>101-120</c:v>
              </c:pt>
              <c:pt idx="7">
                <c:v>121-140</c:v>
              </c:pt>
              <c:pt idx="8">
                <c:v>141-160</c:v>
              </c:pt>
              <c:pt idx="9">
                <c:v>&gt; 160</c:v>
              </c:pt>
            </c:strLit>
          </c:cat>
          <c:val>
            <c:numRef>
              <c:f>ALh!$C$6:$L$6</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7BA4-44B3-B74E-1AF2A9713177}"/>
            </c:ext>
          </c:extLst>
        </c:ser>
        <c:ser>
          <c:idx val="1"/>
          <c:order val="6"/>
          <c:tx>
            <c:strRef>
              <c:f>Buche!$A$1</c:f>
              <c:strCache>
                <c:ptCount val="1"/>
                <c:pt idx="0">
                  <c:v>Buche</c:v>
                </c:pt>
              </c:strCache>
            </c:strRef>
          </c:tx>
          <c:spPr>
            <a:solidFill>
              <a:srgbClr val="800000"/>
            </a:solidFill>
            <a:ln>
              <a:noFill/>
            </a:ln>
            <a:effectLst/>
          </c:spPr>
          <c:invertIfNegative val="0"/>
          <c:cat>
            <c:strLit>
              <c:ptCount val="10"/>
              <c:pt idx="0">
                <c:v>Blöße</c:v>
              </c:pt>
              <c:pt idx="1">
                <c:v>1-20</c:v>
              </c:pt>
              <c:pt idx="2">
                <c:v>21-40</c:v>
              </c:pt>
              <c:pt idx="3">
                <c:v>41-60</c:v>
              </c:pt>
              <c:pt idx="4">
                <c:v>61-80</c:v>
              </c:pt>
              <c:pt idx="5">
                <c:v>81-100</c:v>
              </c:pt>
              <c:pt idx="6">
                <c:v>101-120</c:v>
              </c:pt>
              <c:pt idx="7">
                <c:v>121-140</c:v>
              </c:pt>
              <c:pt idx="8">
                <c:v>141-160</c:v>
              </c:pt>
              <c:pt idx="9">
                <c:v>&gt; 160</c:v>
              </c:pt>
            </c:strLit>
          </c:cat>
          <c:val>
            <c:numRef>
              <c:f>Buche!$C$6:$L$6</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7BA4-44B3-B74E-1AF2A9713177}"/>
            </c:ext>
          </c:extLst>
        </c:ser>
        <c:ser>
          <c:idx val="0"/>
          <c:order val="7"/>
          <c:tx>
            <c:strRef>
              <c:f>Eiche!$A$1</c:f>
              <c:strCache>
                <c:ptCount val="1"/>
                <c:pt idx="0">
                  <c:v>Eiche</c:v>
                </c:pt>
              </c:strCache>
            </c:strRef>
          </c:tx>
          <c:spPr>
            <a:solidFill>
              <a:srgbClr val="FFFF00"/>
            </a:solidFill>
            <a:ln>
              <a:noFill/>
            </a:ln>
            <a:effectLst/>
          </c:spPr>
          <c:invertIfNegative val="0"/>
          <c:cat>
            <c:strLit>
              <c:ptCount val="10"/>
              <c:pt idx="0">
                <c:v>Blöße</c:v>
              </c:pt>
              <c:pt idx="1">
                <c:v>1-20</c:v>
              </c:pt>
              <c:pt idx="2">
                <c:v>21-40</c:v>
              </c:pt>
              <c:pt idx="3">
                <c:v>41-60</c:v>
              </c:pt>
              <c:pt idx="4">
                <c:v>61-80</c:v>
              </c:pt>
              <c:pt idx="5">
                <c:v>81-100</c:v>
              </c:pt>
              <c:pt idx="6">
                <c:v>101-120</c:v>
              </c:pt>
              <c:pt idx="7">
                <c:v>121-140</c:v>
              </c:pt>
              <c:pt idx="8">
                <c:v>141-160</c:v>
              </c:pt>
              <c:pt idx="9">
                <c:v>&gt; 160</c:v>
              </c:pt>
            </c:strLit>
          </c:cat>
          <c:val>
            <c:numRef>
              <c:f>Eiche!$C$6:$L$6</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7BA4-44B3-B74E-1AF2A9713177}"/>
            </c:ext>
          </c:extLst>
        </c:ser>
        <c:dLbls>
          <c:showLegendKey val="0"/>
          <c:showVal val="0"/>
          <c:showCatName val="0"/>
          <c:showSerName val="0"/>
          <c:showPercent val="0"/>
          <c:showBubbleSize val="0"/>
        </c:dLbls>
        <c:gapWidth val="75"/>
        <c:overlap val="100"/>
        <c:axId val="513574520"/>
        <c:axId val="513574848"/>
      </c:barChart>
      <c:catAx>
        <c:axId val="51357452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Altersklassen [Jahre]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13574848"/>
        <c:crosses val="autoZero"/>
        <c:auto val="1"/>
        <c:lblAlgn val="ctr"/>
        <c:lblOffset val="100"/>
        <c:noMultiLvlLbl val="0"/>
      </c:catAx>
      <c:valAx>
        <c:axId val="513574848"/>
        <c:scaling>
          <c:orientation val="minMax"/>
          <c:min val="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Fläche [Hektar]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1357452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oddFooter>&amp;RSeite &amp;S von &amp;A</c:oddFooter>
    </c:headerFooter>
    <c:pageMargins b="0.78740157499999996" l="0.7" r="0.7" t="0.78740157499999996"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Jährliche Klimaschutzleistung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stacked"/>
        <c:varyColors val="0"/>
        <c:ser>
          <c:idx val="0"/>
          <c:order val="0"/>
          <c:tx>
            <c:strRef>
              <c:f>Hilfsblatt!$B$8</c:f>
              <c:strCache>
                <c:ptCount val="1"/>
                <c:pt idx="0">
                  <c:v>Δ Waldspeicher</c:v>
                </c:pt>
              </c:strCache>
            </c:strRef>
          </c:tx>
          <c:spPr>
            <a:solidFill>
              <a:srgbClr val="83C93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Hilfsblatt!$A$10:$A$11</c:f>
              <c:strCache>
                <c:ptCount val="2"/>
                <c:pt idx="1">
                  <c:v>Bundesdurchschnitt</c:v>
                </c:pt>
              </c:strCache>
            </c:strRef>
          </c:cat>
          <c:val>
            <c:numRef>
              <c:f>Hilfsblatt!$B$10:$B$11</c:f>
              <c:numCache>
                <c:formatCode>0.0</c:formatCode>
                <c:ptCount val="2"/>
                <c:pt idx="0">
                  <c:v>0</c:v>
                </c:pt>
                <c:pt idx="1">
                  <c:v>1.3597103070765462</c:v>
                </c:pt>
              </c:numCache>
            </c:numRef>
          </c:val>
          <c:extLst>
            <c:ext xmlns:c16="http://schemas.microsoft.com/office/drawing/2014/chart" uri="{C3380CC4-5D6E-409C-BE32-E72D297353CC}">
              <c16:uniqueId val="{00000007-3600-4B23-8FD7-CBF3640D0D33}"/>
            </c:ext>
          </c:extLst>
        </c:ser>
        <c:ser>
          <c:idx val="3"/>
          <c:order val="1"/>
          <c:tx>
            <c:strRef>
              <c:f>Hilfsblatt!$C$8</c:f>
              <c:strCache>
                <c:ptCount val="1"/>
                <c:pt idx="0">
                  <c:v>Δ Holzprodukte-speicher</c:v>
                </c:pt>
              </c:strCache>
            </c:strRef>
          </c:tx>
          <c:spPr>
            <a:solidFill>
              <a:schemeClr val="accent2">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Hilfsblatt!$A$10:$A$11</c:f>
              <c:strCache>
                <c:ptCount val="2"/>
                <c:pt idx="1">
                  <c:v>Bundesdurchschnitt</c:v>
                </c:pt>
              </c:strCache>
            </c:strRef>
          </c:cat>
          <c:val>
            <c:numRef>
              <c:f>Hilfsblatt!$C$10:$C$11</c:f>
              <c:numCache>
                <c:formatCode>0.0</c:formatCode>
                <c:ptCount val="2"/>
                <c:pt idx="0">
                  <c:v>0</c:v>
                </c:pt>
                <c:pt idx="1">
                  <c:v>0.22282460312421057</c:v>
                </c:pt>
              </c:numCache>
            </c:numRef>
          </c:val>
          <c:extLst>
            <c:ext xmlns:c16="http://schemas.microsoft.com/office/drawing/2014/chart" uri="{C3380CC4-5D6E-409C-BE32-E72D297353CC}">
              <c16:uniqueId val="{00000006-3600-4B23-8FD7-CBF3640D0D33}"/>
            </c:ext>
          </c:extLst>
        </c:ser>
        <c:ser>
          <c:idx val="1"/>
          <c:order val="2"/>
          <c:tx>
            <c:strRef>
              <c:f>Hilfsblatt!$D$8</c:f>
              <c:strCache>
                <c:ptCount val="1"/>
                <c:pt idx="0">
                  <c:v>Substitution</c:v>
                </c:pt>
              </c:strCache>
            </c:strRef>
          </c:tx>
          <c:spPr>
            <a:solidFill>
              <a:schemeClr val="bg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Hilfsblatt!$A$10:$A$11</c:f>
              <c:strCache>
                <c:ptCount val="2"/>
                <c:pt idx="1">
                  <c:v>Bundesdurchschnitt</c:v>
                </c:pt>
              </c:strCache>
            </c:strRef>
          </c:cat>
          <c:val>
            <c:numRef>
              <c:f>Hilfsblatt!$D$10:$D$11</c:f>
              <c:numCache>
                <c:formatCode>0.0</c:formatCode>
                <c:ptCount val="2"/>
                <c:pt idx="0">
                  <c:v>0</c:v>
                </c:pt>
                <c:pt idx="1">
                  <c:v>6.759754577214526</c:v>
                </c:pt>
              </c:numCache>
            </c:numRef>
          </c:val>
          <c:extLst>
            <c:ext xmlns:c16="http://schemas.microsoft.com/office/drawing/2014/chart" uri="{C3380CC4-5D6E-409C-BE32-E72D297353CC}">
              <c16:uniqueId val="{00000008-3600-4B23-8FD7-CBF3640D0D33}"/>
            </c:ext>
          </c:extLst>
        </c:ser>
        <c:dLbls>
          <c:dLblPos val="ctr"/>
          <c:showLegendKey val="0"/>
          <c:showVal val="1"/>
          <c:showCatName val="0"/>
          <c:showSerName val="0"/>
          <c:showPercent val="0"/>
          <c:showBubbleSize val="0"/>
        </c:dLbls>
        <c:gapWidth val="100"/>
        <c:overlap val="100"/>
        <c:axId val="447512096"/>
        <c:axId val="447512424"/>
      </c:barChart>
      <c:catAx>
        <c:axId val="447512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0"/>
          <a:lstStyle/>
          <a:p>
            <a:pPr>
              <a:defRPr sz="900" b="0" i="0" u="none" strike="noStrike" kern="1200" baseline="0">
                <a:solidFill>
                  <a:schemeClr val="tx1">
                    <a:lumMod val="65000"/>
                    <a:lumOff val="35000"/>
                  </a:schemeClr>
                </a:solidFill>
                <a:latin typeface="+mn-lt"/>
                <a:ea typeface="+mn-ea"/>
                <a:cs typeface="+mn-cs"/>
              </a:defRPr>
            </a:pPr>
            <a:endParaRPr lang="de-DE"/>
          </a:p>
        </c:txPr>
        <c:crossAx val="447512424"/>
        <c:crosses val="autoZero"/>
        <c:auto val="1"/>
        <c:lblAlgn val="ctr"/>
        <c:lblOffset val="1000"/>
        <c:tickLblSkip val="1"/>
        <c:noMultiLvlLbl val="0"/>
      </c:catAx>
      <c:valAx>
        <c:axId val="447512424"/>
        <c:scaling>
          <c:orientation val="minMax"/>
          <c:min val="-4"/>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Tonnen CO</a:t>
                </a:r>
                <a:r>
                  <a:rPr lang="de-DE" baseline="-25000"/>
                  <a:t>2</a:t>
                </a:r>
                <a:r>
                  <a:rPr lang="de-DE"/>
                  <a:t>-Äq.</a:t>
                </a:r>
                <a:r>
                  <a:rPr lang="de-DE" baseline="0"/>
                  <a:t> je Hektar</a:t>
                </a:r>
                <a:endParaRPr lang="de-DE"/>
              </a:p>
            </c:rich>
          </c:tx>
          <c:layout>
            <c:manualLayout>
              <c:xMode val="edge"/>
              <c:yMode val="edge"/>
              <c:x val="4.4616985830506967E-2"/>
              <c:y val="0.2031040276243606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44751209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Klimaschutzleistung in Relation zum Flächenanteil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percentStacked"/>
        <c:varyColors val="0"/>
        <c:ser>
          <c:idx val="7"/>
          <c:order val="0"/>
          <c:tx>
            <c:strRef>
              <c:f>Hilfsblatt!$I$14</c:f>
              <c:strCache>
                <c:ptCount val="1"/>
                <c:pt idx="0">
                  <c:v>Lärche</c:v>
                </c:pt>
              </c:strCache>
            </c:strRef>
          </c:tx>
          <c:spPr>
            <a:solidFill>
              <a:srgbClr val="FF0000"/>
            </a:solidFill>
            <a:ln>
              <a:noFill/>
            </a:ln>
            <a:effectLst/>
          </c:spPr>
          <c:invertIfNegative val="0"/>
          <c:dLbls>
            <c:dLbl>
              <c:idx val="0"/>
              <c:spPr>
                <a:noFill/>
                <a:ln>
                  <a:noFill/>
                </a:ln>
                <a:effectLst/>
              </c:spPr>
              <c:txPr>
                <a:bodyPr rot="0" spcFirstLastPara="1" vertOverflow="clip" horzOverflow="clip" vert="horz" wrap="square" lIns="38100" tIns="19050" rIns="38100" bIns="19050" anchor="ctr" anchorCtr="0">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extLst>
                <c:ext xmlns:c16="http://schemas.microsoft.com/office/drawing/2014/chart" uri="{C3380CC4-5D6E-409C-BE32-E72D297353CC}">
                  <c16:uniqueId val="{00000017-CA1C-420F-B5EF-F1487B0E8D0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(Hilfsblatt!$A$15,Hilfsblatt!$A$17)</c:f>
              <c:strCache>
                <c:ptCount val="2"/>
                <c:pt idx="0">
                  <c:v>Anteil der Baumartengruppe an der Holzbodenfläche [%]</c:v>
                </c:pt>
                <c:pt idx="1">
                  <c:v>Anteil der Baumartengruppe an der Klimaschutzleistung [%]</c:v>
                </c:pt>
              </c:strCache>
            </c:strRef>
          </c:cat>
          <c:val>
            <c:numRef>
              <c:f>(Hilfsblatt!$I$15,Hilfsblatt!$I$17)</c:f>
              <c:numCache>
                <c:formatCode>0%</c:formatCode>
                <c:ptCount val="2"/>
                <c:pt idx="0">
                  <c:v>0</c:v>
                </c:pt>
                <c:pt idx="1">
                  <c:v>0</c:v>
                </c:pt>
              </c:numCache>
            </c:numRef>
          </c:val>
          <c:extLst>
            <c:ext xmlns:c16="http://schemas.microsoft.com/office/drawing/2014/chart" uri="{C3380CC4-5D6E-409C-BE32-E72D297353CC}">
              <c16:uniqueId val="{00000016-CA1C-420F-B5EF-F1487B0E8D05}"/>
            </c:ext>
          </c:extLst>
        </c:ser>
        <c:ser>
          <c:idx val="6"/>
          <c:order val="1"/>
          <c:tx>
            <c:strRef>
              <c:f>Hilfsblatt!$H$14</c:f>
              <c:strCache>
                <c:ptCount val="1"/>
                <c:pt idx="0">
                  <c:v>Kiefer</c:v>
                </c:pt>
              </c:strCache>
            </c:strRef>
          </c:tx>
          <c:spPr>
            <a:solidFill>
              <a:srgbClr val="C0C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(Hilfsblatt!$A$15,Hilfsblatt!$A$17)</c:f>
              <c:strCache>
                <c:ptCount val="2"/>
                <c:pt idx="0">
                  <c:v>Anteil der Baumartengruppe an der Holzbodenfläche [%]</c:v>
                </c:pt>
                <c:pt idx="1">
                  <c:v>Anteil der Baumartengruppe an der Klimaschutzleistung [%]</c:v>
                </c:pt>
              </c:strCache>
            </c:strRef>
          </c:cat>
          <c:val>
            <c:numRef>
              <c:f>(Hilfsblatt!$H$15,Hilfsblatt!$H$17)</c:f>
              <c:numCache>
                <c:formatCode>0%</c:formatCode>
                <c:ptCount val="2"/>
                <c:pt idx="0">
                  <c:v>0</c:v>
                </c:pt>
                <c:pt idx="1">
                  <c:v>0</c:v>
                </c:pt>
              </c:numCache>
            </c:numRef>
          </c:val>
          <c:extLst>
            <c:ext xmlns:c16="http://schemas.microsoft.com/office/drawing/2014/chart" uri="{C3380CC4-5D6E-409C-BE32-E72D297353CC}">
              <c16:uniqueId val="{00000015-CA1C-420F-B5EF-F1487B0E8D05}"/>
            </c:ext>
          </c:extLst>
        </c:ser>
        <c:ser>
          <c:idx val="5"/>
          <c:order val="2"/>
          <c:tx>
            <c:strRef>
              <c:f>Hilfsblatt!$G$14</c:f>
              <c:strCache>
                <c:ptCount val="1"/>
                <c:pt idx="0">
                  <c:v>Douglasie</c:v>
                </c:pt>
              </c:strCache>
            </c:strRef>
          </c:tx>
          <c:spPr>
            <a:solidFill>
              <a:srgbClr val="FF00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(Hilfsblatt!$A$15,Hilfsblatt!$A$17)</c:f>
              <c:strCache>
                <c:ptCount val="2"/>
                <c:pt idx="0">
                  <c:v>Anteil der Baumartengruppe an der Holzbodenfläche [%]</c:v>
                </c:pt>
                <c:pt idx="1">
                  <c:v>Anteil der Baumartengruppe an der Klimaschutzleistung [%]</c:v>
                </c:pt>
              </c:strCache>
            </c:strRef>
          </c:cat>
          <c:val>
            <c:numRef>
              <c:f>(Hilfsblatt!$G$15,Hilfsblatt!$G$17)</c:f>
              <c:numCache>
                <c:formatCode>0%</c:formatCode>
                <c:ptCount val="2"/>
                <c:pt idx="0">
                  <c:v>0</c:v>
                </c:pt>
                <c:pt idx="1">
                  <c:v>0</c:v>
                </c:pt>
              </c:numCache>
            </c:numRef>
          </c:val>
          <c:extLst>
            <c:ext xmlns:c16="http://schemas.microsoft.com/office/drawing/2014/chart" uri="{C3380CC4-5D6E-409C-BE32-E72D297353CC}">
              <c16:uniqueId val="{00000014-CA1C-420F-B5EF-F1487B0E8D05}"/>
            </c:ext>
          </c:extLst>
        </c:ser>
        <c:ser>
          <c:idx val="4"/>
          <c:order val="3"/>
          <c:tx>
            <c:strRef>
              <c:f>Hilfsblatt!$F$14</c:f>
              <c:strCache>
                <c:ptCount val="1"/>
                <c:pt idx="0">
                  <c:v>Fichte</c:v>
                </c:pt>
              </c:strCache>
            </c:strRef>
          </c:tx>
          <c:spPr>
            <a:solidFill>
              <a:srgbClr val="0000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(Hilfsblatt!$A$15,Hilfsblatt!$A$17)</c:f>
              <c:strCache>
                <c:ptCount val="2"/>
                <c:pt idx="0">
                  <c:v>Anteil der Baumartengruppe an der Holzbodenfläche [%]</c:v>
                </c:pt>
                <c:pt idx="1">
                  <c:v>Anteil der Baumartengruppe an der Klimaschutzleistung [%]</c:v>
                </c:pt>
              </c:strCache>
            </c:strRef>
          </c:cat>
          <c:val>
            <c:numRef>
              <c:f>(Hilfsblatt!$F$15,Hilfsblatt!$F$17)</c:f>
              <c:numCache>
                <c:formatCode>0%</c:formatCode>
                <c:ptCount val="2"/>
                <c:pt idx="0">
                  <c:v>0</c:v>
                </c:pt>
                <c:pt idx="1">
                  <c:v>0</c:v>
                </c:pt>
              </c:numCache>
            </c:numRef>
          </c:val>
          <c:extLst>
            <c:ext xmlns:c16="http://schemas.microsoft.com/office/drawing/2014/chart" uri="{C3380CC4-5D6E-409C-BE32-E72D297353CC}">
              <c16:uniqueId val="{00000013-CA1C-420F-B5EF-F1487B0E8D05}"/>
            </c:ext>
          </c:extLst>
        </c:ser>
        <c:ser>
          <c:idx val="3"/>
          <c:order val="4"/>
          <c:tx>
            <c:strRef>
              <c:f>Hilfsblatt!$E$14</c:f>
              <c:strCache>
                <c:ptCount val="1"/>
                <c:pt idx="0">
                  <c:v>ALn</c:v>
                </c:pt>
              </c:strCache>
            </c:strRef>
          </c:tx>
          <c:spPr>
            <a:solidFill>
              <a:srgbClr val="008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(Hilfsblatt!$A$15,Hilfsblatt!$A$17)</c:f>
              <c:strCache>
                <c:ptCount val="2"/>
                <c:pt idx="0">
                  <c:v>Anteil der Baumartengruppe an der Holzbodenfläche [%]</c:v>
                </c:pt>
                <c:pt idx="1">
                  <c:v>Anteil der Baumartengruppe an der Klimaschutzleistung [%]</c:v>
                </c:pt>
              </c:strCache>
            </c:strRef>
          </c:cat>
          <c:val>
            <c:numRef>
              <c:f>(Hilfsblatt!$E$15,Hilfsblatt!$E$17)</c:f>
              <c:numCache>
                <c:formatCode>0%</c:formatCode>
                <c:ptCount val="2"/>
                <c:pt idx="0">
                  <c:v>0</c:v>
                </c:pt>
                <c:pt idx="1">
                  <c:v>0</c:v>
                </c:pt>
              </c:numCache>
            </c:numRef>
          </c:val>
          <c:extLst>
            <c:ext xmlns:c16="http://schemas.microsoft.com/office/drawing/2014/chart" uri="{C3380CC4-5D6E-409C-BE32-E72D297353CC}">
              <c16:uniqueId val="{00000012-CA1C-420F-B5EF-F1487B0E8D05}"/>
            </c:ext>
          </c:extLst>
        </c:ser>
        <c:ser>
          <c:idx val="2"/>
          <c:order val="5"/>
          <c:tx>
            <c:strRef>
              <c:f>Hilfsblatt!$D$14</c:f>
              <c:strCache>
                <c:ptCount val="1"/>
                <c:pt idx="0">
                  <c:v>ALh</c:v>
                </c:pt>
              </c:strCache>
            </c:strRef>
          </c:tx>
          <c:spPr>
            <a:solidFill>
              <a:srgbClr val="00FF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(Hilfsblatt!$A$15,Hilfsblatt!$A$17)</c:f>
              <c:strCache>
                <c:ptCount val="2"/>
                <c:pt idx="0">
                  <c:v>Anteil der Baumartengruppe an der Holzbodenfläche [%]</c:v>
                </c:pt>
                <c:pt idx="1">
                  <c:v>Anteil der Baumartengruppe an der Klimaschutzleistung [%]</c:v>
                </c:pt>
              </c:strCache>
            </c:strRef>
          </c:cat>
          <c:val>
            <c:numRef>
              <c:f>(Hilfsblatt!$D$15,Hilfsblatt!$D$17)</c:f>
              <c:numCache>
                <c:formatCode>0%</c:formatCode>
                <c:ptCount val="2"/>
                <c:pt idx="0">
                  <c:v>0</c:v>
                </c:pt>
                <c:pt idx="1">
                  <c:v>0</c:v>
                </c:pt>
              </c:numCache>
            </c:numRef>
          </c:val>
          <c:extLst>
            <c:ext xmlns:c16="http://schemas.microsoft.com/office/drawing/2014/chart" uri="{C3380CC4-5D6E-409C-BE32-E72D297353CC}">
              <c16:uniqueId val="{00000011-CA1C-420F-B5EF-F1487B0E8D05}"/>
            </c:ext>
          </c:extLst>
        </c:ser>
        <c:ser>
          <c:idx val="1"/>
          <c:order val="6"/>
          <c:tx>
            <c:strRef>
              <c:f>Hilfsblatt!$C$14</c:f>
              <c:strCache>
                <c:ptCount val="1"/>
                <c:pt idx="0">
                  <c:v>Buche</c:v>
                </c:pt>
              </c:strCache>
            </c:strRef>
          </c:tx>
          <c:spPr>
            <a:solidFill>
              <a:srgbClr val="80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(Hilfsblatt!$A$15,Hilfsblatt!$A$17)</c:f>
              <c:strCache>
                <c:ptCount val="2"/>
                <c:pt idx="0">
                  <c:v>Anteil der Baumartengruppe an der Holzbodenfläche [%]</c:v>
                </c:pt>
                <c:pt idx="1">
                  <c:v>Anteil der Baumartengruppe an der Klimaschutzleistung [%]</c:v>
                </c:pt>
              </c:strCache>
            </c:strRef>
          </c:cat>
          <c:val>
            <c:numRef>
              <c:f>(Hilfsblatt!$C$15,Hilfsblatt!$C$17)</c:f>
              <c:numCache>
                <c:formatCode>0%</c:formatCode>
                <c:ptCount val="2"/>
                <c:pt idx="0">
                  <c:v>0</c:v>
                </c:pt>
                <c:pt idx="1">
                  <c:v>0</c:v>
                </c:pt>
              </c:numCache>
            </c:numRef>
          </c:val>
          <c:extLst>
            <c:ext xmlns:c16="http://schemas.microsoft.com/office/drawing/2014/chart" uri="{C3380CC4-5D6E-409C-BE32-E72D297353CC}">
              <c16:uniqueId val="{00000010-CA1C-420F-B5EF-F1487B0E8D05}"/>
            </c:ext>
          </c:extLst>
        </c:ser>
        <c:ser>
          <c:idx val="0"/>
          <c:order val="7"/>
          <c:tx>
            <c:strRef>
              <c:f>Hilfsblatt!$B$14</c:f>
              <c:strCache>
                <c:ptCount val="1"/>
                <c:pt idx="0">
                  <c:v>Eiche</c:v>
                </c:pt>
              </c:strCache>
            </c:strRef>
          </c:tx>
          <c:spPr>
            <a:solidFill>
              <a:srgbClr val="FFFF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(Hilfsblatt!$A$15,Hilfsblatt!$A$17)</c:f>
              <c:strCache>
                <c:ptCount val="2"/>
                <c:pt idx="0">
                  <c:v>Anteil der Baumartengruppe an der Holzbodenfläche [%]</c:v>
                </c:pt>
                <c:pt idx="1">
                  <c:v>Anteil der Baumartengruppe an der Klimaschutzleistung [%]</c:v>
                </c:pt>
              </c:strCache>
            </c:strRef>
          </c:cat>
          <c:val>
            <c:numRef>
              <c:f>(Hilfsblatt!$B$15,Hilfsblatt!$B$17)</c:f>
              <c:numCache>
                <c:formatCode>0%</c:formatCode>
                <c:ptCount val="2"/>
                <c:pt idx="0">
                  <c:v>0</c:v>
                </c:pt>
                <c:pt idx="1">
                  <c:v>0</c:v>
                </c:pt>
              </c:numCache>
            </c:numRef>
          </c:val>
          <c:extLst>
            <c:ext xmlns:c16="http://schemas.microsoft.com/office/drawing/2014/chart" uri="{C3380CC4-5D6E-409C-BE32-E72D297353CC}">
              <c16:uniqueId val="{00000008-CA1C-420F-B5EF-F1487B0E8D05}"/>
            </c:ext>
          </c:extLst>
        </c:ser>
        <c:dLbls>
          <c:dLblPos val="ctr"/>
          <c:showLegendKey val="0"/>
          <c:showVal val="1"/>
          <c:showCatName val="0"/>
          <c:showSerName val="0"/>
          <c:showPercent val="0"/>
          <c:showBubbleSize val="0"/>
        </c:dLbls>
        <c:gapWidth val="50"/>
        <c:overlap val="100"/>
        <c:serLines>
          <c:spPr>
            <a:ln w="9525" cap="flat" cmpd="sng" algn="ctr">
              <a:solidFill>
                <a:schemeClr val="tx1">
                  <a:lumMod val="35000"/>
                  <a:lumOff val="65000"/>
                </a:schemeClr>
              </a:solidFill>
              <a:round/>
            </a:ln>
            <a:effectLst/>
          </c:spPr>
        </c:serLines>
        <c:axId val="550234440"/>
        <c:axId val="550235096"/>
      </c:barChart>
      <c:catAx>
        <c:axId val="550234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50235096"/>
        <c:crosses val="autoZero"/>
        <c:auto val="1"/>
        <c:lblAlgn val="ctr"/>
        <c:lblOffset val="0"/>
        <c:noMultiLvlLbl val="0"/>
      </c:catAx>
      <c:valAx>
        <c:axId val="5502350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50234440"/>
        <c:crosses val="autoZero"/>
        <c:crossBetween val="between"/>
        <c:majorUnit val="0.2"/>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paperSize="9"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133350</xdr:colOff>
      <xdr:row>32</xdr:row>
      <xdr:rowOff>9525</xdr:rowOff>
    </xdr:from>
    <xdr:to>
      <xdr:col>6</xdr:col>
      <xdr:colOff>485775</xdr:colOff>
      <xdr:row>32</xdr:row>
      <xdr:rowOff>180975</xdr:rowOff>
    </xdr:to>
    <xdr:sp macro="" textlink="">
      <xdr:nvSpPr>
        <xdr:cNvPr id="2" name="Rechteck 1">
          <a:extLst>
            <a:ext uri="{FF2B5EF4-FFF2-40B4-BE49-F238E27FC236}">
              <a16:creationId xmlns:a16="http://schemas.microsoft.com/office/drawing/2014/main" id="{00000000-0008-0000-0000-000002000000}"/>
            </a:ext>
          </a:extLst>
        </xdr:cNvPr>
        <xdr:cNvSpPr/>
      </xdr:nvSpPr>
      <xdr:spPr>
        <a:xfrm flipH="1">
          <a:off x="5048250" y="6372225"/>
          <a:ext cx="352425" cy="171450"/>
        </a:xfrm>
        <a:prstGeom prst="rect">
          <a:avLst/>
        </a:prstGeom>
        <a:solidFill>
          <a:srgbClr val="ECFFC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98536</xdr:colOff>
      <xdr:row>14</xdr:row>
      <xdr:rowOff>78827</xdr:rowOff>
    </xdr:from>
    <xdr:to>
      <xdr:col>7</xdr:col>
      <xdr:colOff>356830</xdr:colOff>
      <xdr:row>25</xdr:row>
      <xdr:rowOff>177363</xdr:rowOff>
    </xdr:to>
    <xdr:graphicFrame macro="">
      <xdr:nvGraphicFramePr>
        <xdr:cNvPr id="3" name="Diagramm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809625</xdr:colOff>
      <xdr:row>49</xdr:row>
      <xdr:rowOff>80596</xdr:rowOff>
    </xdr:from>
    <xdr:to>
      <xdr:col>7</xdr:col>
      <xdr:colOff>362069</xdr:colOff>
      <xdr:row>63</xdr:row>
      <xdr:rowOff>109904</xdr:rowOff>
    </xdr:to>
    <xdr:graphicFrame macro="">
      <xdr:nvGraphicFramePr>
        <xdr:cNvPr id="9" name="Diagramm 8">
          <a:extLst>
            <a:ext uri="{FF2B5EF4-FFF2-40B4-BE49-F238E27FC236}">
              <a16:creationId xmlns:a16="http://schemas.microsoft.com/office/drawing/2014/main" id="{00000000-0008-0000-02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781050</xdr:colOff>
      <xdr:row>71</xdr:row>
      <xdr:rowOff>161925</xdr:rowOff>
    </xdr:from>
    <xdr:to>
      <xdr:col>7</xdr:col>
      <xdr:colOff>368113</xdr:colOff>
      <xdr:row>84</xdr:row>
      <xdr:rowOff>171450</xdr:rowOff>
    </xdr:to>
    <xdr:graphicFrame macro="">
      <xdr:nvGraphicFramePr>
        <xdr:cNvPr id="37" name="Diagramm 36">
          <a:extLst>
            <a:ext uri="{FF2B5EF4-FFF2-40B4-BE49-F238E27FC236}">
              <a16:creationId xmlns:a16="http://schemas.microsoft.com/office/drawing/2014/main" id="{00000000-0008-0000-02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41"/>
  <sheetViews>
    <sheetView showGridLines="0" tabSelected="1" view="pageLayout" topLeftCell="A148" zoomScaleNormal="100" workbookViewId="0">
      <selection activeCell="D162" sqref="D162"/>
    </sheetView>
  </sheetViews>
  <sheetFormatPr baseColWidth="10" defaultColWidth="11.453125" defaultRowHeight="14.5" x14ac:dyDescent="0.35"/>
  <sheetData>
    <row r="1" spans="1:7" ht="21" customHeight="1" x14ac:dyDescent="0.35">
      <c r="A1" s="337" t="s">
        <v>0</v>
      </c>
      <c r="B1" s="337"/>
      <c r="C1" s="337"/>
      <c r="D1" s="176"/>
      <c r="E1" s="139"/>
      <c r="F1" s="139"/>
      <c r="G1" s="139"/>
    </row>
    <row r="2" spans="1:7" ht="15" customHeight="1" x14ac:dyDescent="0.35">
      <c r="A2" s="338"/>
      <c r="B2" s="338"/>
      <c r="C2" s="338"/>
      <c r="D2" s="226"/>
      <c r="E2" s="226"/>
      <c r="F2" s="176"/>
      <c r="G2" s="176"/>
    </row>
    <row r="3" spans="1:7" x14ac:dyDescent="0.35">
      <c r="A3" s="286" t="s">
        <v>1</v>
      </c>
      <c r="B3" s="287"/>
      <c r="C3" s="287"/>
      <c r="D3" s="287"/>
      <c r="E3" s="287"/>
      <c r="F3" s="287"/>
      <c r="G3" s="288"/>
    </row>
    <row r="4" spans="1:7" ht="15" customHeight="1" x14ac:dyDescent="0.35">
      <c r="A4" s="295" t="s">
        <v>2</v>
      </c>
      <c r="B4" s="296"/>
      <c r="C4" s="296"/>
      <c r="D4" s="296"/>
      <c r="E4" s="296"/>
      <c r="F4" s="296"/>
      <c r="G4" s="297"/>
    </row>
    <row r="5" spans="1:7" x14ac:dyDescent="0.35">
      <c r="A5" s="295"/>
      <c r="B5" s="296"/>
      <c r="C5" s="296"/>
      <c r="D5" s="296"/>
      <c r="E5" s="296"/>
      <c r="F5" s="296"/>
      <c r="G5" s="297"/>
    </row>
    <row r="6" spans="1:7" x14ac:dyDescent="0.35">
      <c r="A6" s="295"/>
      <c r="B6" s="296"/>
      <c r="C6" s="296"/>
      <c r="D6" s="296"/>
      <c r="E6" s="296"/>
      <c r="F6" s="296"/>
      <c r="G6" s="297"/>
    </row>
    <row r="7" spans="1:7" x14ac:dyDescent="0.35">
      <c r="A7" s="295"/>
      <c r="B7" s="296"/>
      <c r="C7" s="296"/>
      <c r="D7" s="296"/>
      <c r="E7" s="296"/>
      <c r="F7" s="296"/>
      <c r="G7" s="297"/>
    </row>
    <row r="8" spans="1:7" x14ac:dyDescent="0.35">
      <c r="A8" s="295"/>
      <c r="B8" s="296"/>
      <c r="C8" s="296"/>
      <c r="D8" s="296"/>
      <c r="E8" s="296"/>
      <c r="F8" s="296"/>
      <c r="G8" s="297"/>
    </row>
    <row r="9" spans="1:7" x14ac:dyDescent="0.35">
      <c r="A9" s="295"/>
      <c r="B9" s="296"/>
      <c r="C9" s="296"/>
      <c r="D9" s="296"/>
      <c r="E9" s="296"/>
      <c r="F9" s="296"/>
      <c r="G9" s="297"/>
    </row>
    <row r="10" spans="1:7" x14ac:dyDescent="0.35">
      <c r="A10" s="295"/>
      <c r="B10" s="296"/>
      <c r="C10" s="296"/>
      <c r="D10" s="296"/>
      <c r="E10" s="296"/>
      <c r="F10" s="296"/>
      <c r="G10" s="297"/>
    </row>
    <row r="11" spans="1:7" x14ac:dyDescent="0.35">
      <c r="A11" s="295"/>
      <c r="B11" s="296"/>
      <c r="C11" s="296"/>
      <c r="D11" s="296"/>
      <c r="E11" s="296"/>
      <c r="F11" s="296"/>
      <c r="G11" s="297"/>
    </row>
    <row r="12" spans="1:7" x14ac:dyDescent="0.35">
      <c r="A12" s="295"/>
      <c r="B12" s="296"/>
      <c r="C12" s="296"/>
      <c r="D12" s="296"/>
      <c r="E12" s="296"/>
      <c r="F12" s="296"/>
      <c r="G12" s="297"/>
    </row>
    <row r="13" spans="1:7" x14ac:dyDescent="0.35">
      <c r="A13" s="295"/>
      <c r="B13" s="296"/>
      <c r="C13" s="296"/>
      <c r="D13" s="296"/>
      <c r="E13" s="296"/>
      <c r="F13" s="296"/>
      <c r="G13" s="297"/>
    </row>
    <row r="14" spans="1:7" x14ac:dyDescent="0.35">
      <c r="A14" s="295"/>
      <c r="B14" s="296"/>
      <c r="C14" s="296"/>
      <c r="D14" s="296"/>
      <c r="E14" s="296"/>
      <c r="F14" s="296"/>
      <c r="G14" s="297"/>
    </row>
    <row r="15" spans="1:7" x14ac:dyDescent="0.35">
      <c r="A15" s="295"/>
      <c r="B15" s="296"/>
      <c r="C15" s="296"/>
      <c r="D15" s="296"/>
      <c r="E15" s="296"/>
      <c r="F15" s="296"/>
      <c r="G15" s="297"/>
    </row>
    <row r="16" spans="1:7" x14ac:dyDescent="0.35">
      <c r="A16" s="295"/>
      <c r="B16" s="296"/>
      <c r="C16" s="296"/>
      <c r="D16" s="296"/>
      <c r="E16" s="296"/>
      <c r="F16" s="296"/>
      <c r="G16" s="297"/>
    </row>
    <row r="17" spans="1:13" x14ac:dyDescent="0.35">
      <c r="A17" s="295"/>
      <c r="B17" s="296"/>
      <c r="C17" s="296"/>
      <c r="D17" s="296"/>
      <c r="E17" s="296"/>
      <c r="F17" s="296"/>
      <c r="G17" s="297"/>
      <c r="H17" s="139"/>
      <c r="I17" s="139"/>
      <c r="J17" s="139"/>
      <c r="K17" s="139"/>
      <c r="L17" s="139"/>
      <c r="M17" s="139"/>
    </row>
    <row r="18" spans="1:13" x14ac:dyDescent="0.35">
      <c r="A18" s="295"/>
      <c r="B18" s="296"/>
      <c r="C18" s="296"/>
      <c r="D18" s="296"/>
      <c r="E18" s="296"/>
      <c r="F18" s="296"/>
      <c r="G18" s="297"/>
      <c r="H18" s="139"/>
      <c r="I18" s="139"/>
      <c r="J18" s="139"/>
      <c r="K18" s="139"/>
      <c r="L18" s="139"/>
      <c r="M18" s="139"/>
    </row>
    <row r="19" spans="1:13" x14ac:dyDescent="0.35">
      <c r="A19" s="295"/>
      <c r="B19" s="296"/>
      <c r="C19" s="296"/>
      <c r="D19" s="296"/>
      <c r="E19" s="296"/>
      <c r="F19" s="296"/>
      <c r="G19" s="297"/>
      <c r="H19" s="139"/>
      <c r="I19" s="139"/>
      <c r="J19" s="139"/>
      <c r="K19" s="139"/>
      <c r="L19" s="139"/>
      <c r="M19" s="139"/>
    </row>
    <row r="20" spans="1:13" x14ac:dyDescent="0.35">
      <c r="A20" s="295"/>
      <c r="B20" s="296"/>
      <c r="C20" s="296"/>
      <c r="D20" s="296"/>
      <c r="E20" s="296"/>
      <c r="F20" s="296"/>
      <c r="G20" s="297"/>
      <c r="H20" s="139"/>
      <c r="I20" s="139"/>
      <c r="J20" s="139"/>
      <c r="K20" s="139"/>
      <c r="L20" s="139"/>
      <c r="M20" s="139"/>
    </row>
    <row r="21" spans="1:13" s="139" customFormat="1" x14ac:dyDescent="0.35">
      <c r="A21" s="266"/>
      <c r="B21" s="267"/>
      <c r="C21" s="267"/>
      <c r="D21" s="267"/>
      <c r="E21" s="267"/>
      <c r="F21" s="267"/>
      <c r="G21" s="268"/>
    </row>
    <row r="22" spans="1:13" ht="15" customHeight="1" x14ac:dyDescent="0.35">
      <c r="A22" s="292" t="s">
        <v>3</v>
      </c>
      <c r="B22" s="293"/>
      <c r="C22" s="293"/>
      <c r="D22" s="293"/>
      <c r="E22" s="293"/>
      <c r="F22" s="293"/>
      <c r="G22" s="294"/>
      <c r="H22" s="139"/>
      <c r="I22" s="139"/>
      <c r="J22" s="139"/>
      <c r="K22" s="139"/>
      <c r="L22" s="139"/>
      <c r="M22" s="139"/>
    </row>
    <row r="23" spans="1:13" x14ac:dyDescent="0.35">
      <c r="A23" s="292"/>
      <c r="B23" s="293"/>
      <c r="C23" s="293"/>
      <c r="D23" s="293"/>
      <c r="E23" s="293"/>
      <c r="F23" s="293"/>
      <c r="G23" s="294"/>
      <c r="H23" s="139"/>
      <c r="I23" s="139"/>
      <c r="J23" s="139"/>
      <c r="K23" s="139"/>
      <c r="L23" s="139"/>
      <c r="M23" s="139"/>
    </row>
    <row r="24" spans="1:13" x14ac:dyDescent="0.35">
      <c r="A24" s="292"/>
      <c r="B24" s="293"/>
      <c r="C24" s="293"/>
      <c r="D24" s="293"/>
      <c r="E24" s="293"/>
      <c r="F24" s="293"/>
      <c r="G24" s="294"/>
      <c r="H24" s="139"/>
      <c r="I24" s="139"/>
      <c r="J24" s="139"/>
      <c r="K24" s="139"/>
      <c r="L24" s="139"/>
      <c r="M24" s="139"/>
    </row>
    <row r="25" spans="1:13" x14ac:dyDescent="0.35">
      <c r="A25" s="292"/>
      <c r="B25" s="293"/>
      <c r="C25" s="293"/>
      <c r="D25" s="293"/>
      <c r="E25" s="293"/>
      <c r="F25" s="293"/>
      <c r="G25" s="294"/>
      <c r="H25" s="139"/>
      <c r="I25" s="139"/>
      <c r="J25" s="139"/>
      <c r="K25" s="139"/>
      <c r="L25" s="139"/>
      <c r="M25" s="139"/>
    </row>
    <row r="26" spans="1:13" x14ac:dyDescent="0.35">
      <c r="A26" s="292"/>
      <c r="B26" s="293"/>
      <c r="C26" s="293"/>
      <c r="D26" s="293"/>
      <c r="E26" s="293"/>
      <c r="F26" s="293"/>
      <c r="G26" s="294"/>
      <c r="H26" s="139"/>
      <c r="I26" s="139"/>
      <c r="J26" s="139"/>
      <c r="K26" s="139"/>
      <c r="L26" s="139"/>
      <c r="M26" s="139"/>
    </row>
    <row r="27" spans="1:13" x14ac:dyDescent="0.35">
      <c r="A27" s="292"/>
      <c r="B27" s="293"/>
      <c r="C27" s="293"/>
      <c r="D27" s="293"/>
      <c r="E27" s="293"/>
      <c r="F27" s="293"/>
      <c r="G27" s="294"/>
      <c r="H27" s="139"/>
      <c r="I27" s="139"/>
      <c r="J27" s="139"/>
      <c r="K27" s="139"/>
      <c r="L27" s="139"/>
      <c r="M27" s="139"/>
    </row>
    <row r="28" spans="1:13" x14ac:dyDescent="0.35">
      <c r="A28" s="298"/>
      <c r="B28" s="299"/>
      <c r="C28" s="299"/>
      <c r="D28" s="299"/>
      <c r="E28" s="299"/>
      <c r="F28" s="299"/>
      <c r="G28" s="300"/>
      <c r="H28" s="139"/>
      <c r="I28" s="139"/>
      <c r="J28" s="139"/>
      <c r="K28" s="139"/>
      <c r="L28" s="139"/>
      <c r="M28" s="139"/>
    </row>
    <row r="29" spans="1:13" x14ac:dyDescent="0.35">
      <c r="A29" s="170"/>
      <c r="B29" s="170"/>
      <c r="C29" s="170"/>
      <c r="D29" s="170"/>
      <c r="E29" s="170"/>
      <c r="F29" s="170"/>
      <c r="G29" s="170"/>
      <c r="H29" s="139"/>
      <c r="I29" s="139"/>
      <c r="J29" s="139"/>
      <c r="K29" s="139"/>
      <c r="L29" s="139"/>
      <c r="M29" s="139"/>
    </row>
    <row r="30" spans="1:13" x14ac:dyDescent="0.35">
      <c r="A30" s="286" t="s">
        <v>4</v>
      </c>
      <c r="B30" s="287"/>
      <c r="C30" s="287"/>
      <c r="D30" s="287"/>
      <c r="E30" s="287"/>
      <c r="F30" s="287"/>
      <c r="G30" s="288"/>
      <c r="H30" s="139"/>
      <c r="I30" s="139"/>
      <c r="J30" s="139"/>
      <c r="K30" s="139"/>
      <c r="L30" s="139"/>
      <c r="M30" s="139"/>
    </row>
    <row r="31" spans="1:13" x14ac:dyDescent="0.35">
      <c r="A31" s="173"/>
      <c r="B31" s="138"/>
      <c r="C31" s="138"/>
      <c r="D31" s="138"/>
      <c r="E31" s="138"/>
      <c r="F31" s="138"/>
      <c r="G31" s="174"/>
      <c r="H31" s="139"/>
      <c r="I31" s="139"/>
      <c r="J31" s="139"/>
      <c r="K31" s="139"/>
      <c r="L31" s="139"/>
      <c r="M31" s="139"/>
    </row>
    <row r="32" spans="1:13" ht="15" customHeight="1" x14ac:dyDescent="0.35">
      <c r="A32" s="289" t="s">
        <v>5</v>
      </c>
      <c r="B32" s="290"/>
      <c r="C32" s="290"/>
      <c r="D32" s="290"/>
      <c r="E32" s="290"/>
      <c r="F32" s="290"/>
      <c r="G32" s="291"/>
      <c r="H32" s="171"/>
      <c r="I32" s="171"/>
      <c r="J32" s="139"/>
      <c r="K32" s="139"/>
      <c r="L32" s="139"/>
      <c r="M32" s="139"/>
    </row>
    <row r="33" spans="1:13" x14ac:dyDescent="0.35">
      <c r="A33" s="289"/>
      <c r="B33" s="290"/>
      <c r="C33" s="290"/>
      <c r="D33" s="290"/>
      <c r="E33" s="290"/>
      <c r="F33" s="290"/>
      <c r="G33" s="291"/>
      <c r="H33" s="171"/>
      <c r="I33" s="171"/>
      <c r="J33" s="139"/>
      <c r="K33" s="139"/>
      <c r="L33" s="139"/>
      <c r="M33" s="139"/>
    </row>
    <row r="34" spans="1:13" x14ac:dyDescent="0.35">
      <c r="A34" s="289"/>
      <c r="B34" s="290"/>
      <c r="C34" s="290"/>
      <c r="D34" s="290"/>
      <c r="E34" s="290"/>
      <c r="F34" s="290"/>
      <c r="G34" s="291"/>
      <c r="H34" s="139"/>
      <c r="I34" s="139"/>
      <c r="J34" s="139"/>
      <c r="K34" s="139"/>
      <c r="L34" s="139"/>
      <c r="M34" s="139"/>
    </row>
    <row r="35" spans="1:13" ht="15" customHeight="1" x14ac:dyDescent="0.35">
      <c r="A35" s="292" t="s">
        <v>6</v>
      </c>
      <c r="B35" s="293"/>
      <c r="C35" s="293"/>
      <c r="D35" s="293"/>
      <c r="E35" s="293"/>
      <c r="F35" s="293"/>
      <c r="G35" s="294"/>
      <c r="H35" s="172"/>
      <c r="I35" s="172"/>
      <c r="J35" s="139"/>
      <c r="K35" s="139"/>
      <c r="L35" s="139"/>
      <c r="M35" s="139"/>
    </row>
    <row r="36" spans="1:13" x14ac:dyDescent="0.35">
      <c r="A36" s="292"/>
      <c r="B36" s="293"/>
      <c r="C36" s="293"/>
      <c r="D36" s="293"/>
      <c r="E36" s="293"/>
      <c r="F36" s="293"/>
      <c r="G36" s="294"/>
      <c r="H36" s="139"/>
      <c r="I36" s="139"/>
      <c r="J36" s="139"/>
      <c r="K36" s="139"/>
      <c r="L36" s="139"/>
      <c r="M36" s="139"/>
    </row>
    <row r="37" spans="1:13" ht="15" customHeight="1" x14ac:dyDescent="0.35">
      <c r="A37" s="292" t="s">
        <v>7</v>
      </c>
      <c r="B37" s="293"/>
      <c r="C37" s="293"/>
      <c r="D37" s="293"/>
      <c r="E37" s="293"/>
      <c r="F37" s="293"/>
      <c r="G37" s="294"/>
      <c r="H37" s="136"/>
      <c r="I37" s="136"/>
      <c r="J37" s="139"/>
      <c r="K37" s="139"/>
      <c r="L37" s="139"/>
      <c r="M37" s="139"/>
    </row>
    <row r="38" spans="1:13" x14ac:dyDescent="0.35">
      <c r="A38" s="292"/>
      <c r="B38" s="293"/>
      <c r="C38" s="293"/>
      <c r="D38" s="293"/>
      <c r="E38" s="293"/>
      <c r="F38" s="293"/>
      <c r="G38" s="294"/>
      <c r="H38" s="136"/>
      <c r="I38" s="136"/>
      <c r="J38" s="139"/>
      <c r="K38" s="139"/>
      <c r="L38" s="139"/>
      <c r="M38" s="139"/>
    </row>
    <row r="39" spans="1:13" x14ac:dyDescent="0.35">
      <c r="A39" s="292"/>
      <c r="B39" s="293"/>
      <c r="C39" s="293"/>
      <c r="D39" s="293"/>
      <c r="E39" s="293"/>
      <c r="F39" s="293"/>
      <c r="G39" s="294"/>
      <c r="H39" s="136"/>
      <c r="I39" s="136"/>
      <c r="J39" s="139"/>
      <c r="K39" s="139"/>
      <c r="L39" s="139"/>
      <c r="M39" s="139"/>
    </row>
    <row r="40" spans="1:13" x14ac:dyDescent="0.35">
      <c r="A40" s="292"/>
      <c r="B40" s="293"/>
      <c r="C40" s="293"/>
      <c r="D40" s="293"/>
      <c r="E40" s="293"/>
      <c r="F40" s="293"/>
      <c r="G40" s="294"/>
      <c r="H40" s="139"/>
      <c r="I40" s="139"/>
      <c r="J40" s="139"/>
      <c r="K40" s="139"/>
      <c r="L40" s="139"/>
      <c r="M40" s="139"/>
    </row>
    <row r="41" spans="1:13" x14ac:dyDescent="0.35">
      <c r="A41" s="292"/>
      <c r="B41" s="293"/>
      <c r="C41" s="293"/>
      <c r="D41" s="293"/>
      <c r="E41" s="293"/>
      <c r="F41" s="293"/>
      <c r="G41" s="294"/>
      <c r="H41" s="139"/>
      <c r="I41" s="139"/>
      <c r="J41" s="139"/>
      <c r="K41" s="139"/>
      <c r="L41" s="139"/>
      <c r="M41" s="139"/>
    </row>
    <row r="42" spans="1:13" ht="15" customHeight="1" x14ac:dyDescent="0.35">
      <c r="A42" s="292" t="s">
        <v>8</v>
      </c>
      <c r="B42" s="293"/>
      <c r="C42" s="293"/>
      <c r="D42" s="293"/>
      <c r="E42" s="293"/>
      <c r="F42" s="293"/>
      <c r="G42" s="294"/>
      <c r="H42" s="136"/>
      <c r="I42" s="136"/>
      <c r="J42" s="139"/>
      <c r="K42" s="139"/>
      <c r="L42" s="139"/>
      <c r="M42" s="139"/>
    </row>
    <row r="43" spans="1:13" x14ac:dyDescent="0.35">
      <c r="A43" s="292"/>
      <c r="B43" s="293"/>
      <c r="C43" s="293"/>
      <c r="D43" s="293"/>
      <c r="E43" s="293"/>
      <c r="F43" s="293"/>
      <c r="G43" s="294"/>
      <c r="H43" s="139"/>
      <c r="I43" s="139"/>
      <c r="J43" s="139"/>
      <c r="K43" s="139"/>
      <c r="L43" s="139"/>
      <c r="M43" s="139"/>
    </row>
    <row r="44" spans="1:13" ht="15" customHeight="1" x14ac:dyDescent="0.35">
      <c r="A44" s="292" t="s">
        <v>9</v>
      </c>
      <c r="B44" s="293"/>
      <c r="C44" s="293"/>
      <c r="D44" s="293"/>
      <c r="E44" s="293"/>
      <c r="F44" s="293"/>
      <c r="G44" s="294"/>
      <c r="H44" s="136"/>
      <c r="I44" s="136"/>
      <c r="J44" s="139"/>
      <c r="K44" s="139"/>
      <c r="L44" s="139"/>
      <c r="M44" s="139"/>
    </row>
    <row r="45" spans="1:13" x14ac:dyDescent="0.35">
      <c r="A45" s="292"/>
      <c r="B45" s="293"/>
      <c r="C45" s="293"/>
      <c r="D45" s="293"/>
      <c r="E45" s="293"/>
      <c r="F45" s="293"/>
      <c r="G45" s="294"/>
      <c r="H45" s="136"/>
      <c r="I45" s="136"/>
      <c r="J45" s="139"/>
      <c r="K45" s="139"/>
      <c r="L45" s="139"/>
      <c r="M45" s="139"/>
    </row>
    <row r="46" spans="1:13" x14ac:dyDescent="0.35">
      <c r="A46" s="292"/>
      <c r="B46" s="293"/>
      <c r="C46" s="293"/>
      <c r="D46" s="293"/>
      <c r="E46" s="293"/>
      <c r="F46" s="293"/>
      <c r="G46" s="294"/>
      <c r="H46" s="139"/>
      <c r="I46" s="139"/>
      <c r="J46" s="139"/>
      <c r="K46" s="139"/>
      <c r="L46" s="139"/>
      <c r="M46" s="139"/>
    </row>
    <row r="47" spans="1:13" ht="15" customHeight="1" x14ac:dyDescent="0.35">
      <c r="A47" s="292" t="s">
        <v>10</v>
      </c>
      <c r="B47" s="293"/>
      <c r="C47" s="293"/>
      <c r="D47" s="293"/>
      <c r="E47" s="293"/>
      <c r="F47" s="293"/>
      <c r="G47" s="294"/>
      <c r="H47" s="136"/>
      <c r="I47" s="136"/>
      <c r="J47" s="139"/>
      <c r="K47" s="139"/>
      <c r="L47" s="139"/>
      <c r="M47" s="139"/>
    </row>
    <row r="48" spans="1:13" s="139" customFormat="1" ht="15" customHeight="1" x14ac:dyDescent="0.35">
      <c r="A48" s="292"/>
      <c r="B48" s="293"/>
      <c r="C48" s="293"/>
      <c r="D48" s="293"/>
      <c r="E48" s="293"/>
      <c r="F48" s="293"/>
      <c r="G48" s="294"/>
      <c r="H48" s="136"/>
      <c r="I48" s="136"/>
    </row>
    <row r="49" spans="1:13" x14ac:dyDescent="0.35">
      <c r="A49" s="292"/>
      <c r="B49" s="293"/>
      <c r="C49" s="293"/>
      <c r="D49" s="293"/>
      <c r="E49" s="293"/>
      <c r="F49" s="293"/>
      <c r="G49" s="294"/>
      <c r="H49" s="136"/>
      <c r="I49" s="136"/>
      <c r="J49" s="139"/>
      <c r="K49" s="139"/>
      <c r="L49" s="139"/>
      <c r="M49" s="139"/>
    </row>
    <row r="50" spans="1:13" ht="15" customHeight="1" x14ac:dyDescent="0.35">
      <c r="A50" s="292" t="s">
        <v>11</v>
      </c>
      <c r="B50" s="293"/>
      <c r="C50" s="293"/>
      <c r="D50" s="293"/>
      <c r="E50" s="293"/>
      <c r="F50" s="293"/>
      <c r="G50" s="294"/>
      <c r="H50" s="139"/>
      <c r="I50" s="139"/>
      <c r="J50" s="139"/>
      <c r="K50" s="139"/>
      <c r="L50" s="139"/>
      <c r="M50" s="139"/>
    </row>
    <row r="51" spans="1:13" x14ac:dyDescent="0.35">
      <c r="A51" s="292"/>
      <c r="B51" s="293"/>
      <c r="C51" s="293"/>
      <c r="D51" s="293"/>
      <c r="E51" s="293"/>
      <c r="F51" s="293"/>
      <c r="G51" s="294"/>
      <c r="H51" s="139"/>
      <c r="I51" s="139"/>
      <c r="J51" s="139"/>
      <c r="K51" s="139"/>
      <c r="L51" s="139"/>
      <c r="M51" s="139"/>
    </row>
    <row r="52" spans="1:13" x14ac:dyDescent="0.35">
      <c r="A52" s="292"/>
      <c r="B52" s="293"/>
      <c r="C52" s="293"/>
      <c r="D52" s="293"/>
      <c r="E52" s="293"/>
      <c r="F52" s="293"/>
      <c r="G52" s="294"/>
      <c r="H52" s="139"/>
      <c r="I52" s="139"/>
      <c r="J52" s="139"/>
      <c r="K52" s="139"/>
      <c r="L52" s="139"/>
      <c r="M52" s="139"/>
    </row>
    <row r="53" spans="1:13" s="139" customFormat="1" x14ac:dyDescent="0.35">
      <c r="A53" s="292"/>
      <c r="B53" s="293"/>
      <c r="C53" s="293"/>
      <c r="D53" s="293"/>
      <c r="E53" s="293"/>
      <c r="F53" s="293"/>
      <c r="G53" s="294"/>
    </row>
    <row r="54" spans="1:13" ht="15" customHeight="1" x14ac:dyDescent="0.35">
      <c r="A54" s="292" t="s">
        <v>12</v>
      </c>
      <c r="B54" s="293"/>
      <c r="C54" s="293"/>
      <c r="D54" s="293"/>
      <c r="E54" s="293"/>
      <c r="F54" s="293"/>
      <c r="G54" s="294"/>
      <c r="H54" s="139"/>
      <c r="I54" s="139"/>
      <c r="J54" s="139"/>
      <c r="K54" s="139"/>
      <c r="L54" s="139"/>
      <c r="M54" s="139"/>
    </row>
    <row r="55" spans="1:13" x14ac:dyDescent="0.35">
      <c r="A55" s="292"/>
      <c r="B55" s="293"/>
      <c r="C55" s="293"/>
      <c r="D55" s="293"/>
      <c r="E55" s="293"/>
      <c r="F55" s="293"/>
      <c r="G55" s="294"/>
      <c r="H55" s="139"/>
      <c r="I55" s="139"/>
      <c r="J55" s="139"/>
      <c r="K55" s="139"/>
      <c r="L55" s="139"/>
      <c r="M55" s="139"/>
    </row>
    <row r="56" spans="1:13" x14ac:dyDescent="0.35">
      <c r="A56" s="292"/>
      <c r="B56" s="293"/>
      <c r="C56" s="293"/>
      <c r="D56" s="293"/>
      <c r="E56" s="293"/>
      <c r="F56" s="293"/>
      <c r="G56" s="294"/>
      <c r="H56" s="139"/>
      <c r="I56" s="139"/>
      <c r="J56" s="139"/>
      <c r="K56" s="139"/>
      <c r="L56" s="139"/>
      <c r="M56" s="139"/>
    </row>
    <row r="57" spans="1:13" x14ac:dyDescent="0.35">
      <c r="A57" s="292"/>
      <c r="B57" s="293"/>
      <c r="C57" s="293"/>
      <c r="D57" s="293"/>
      <c r="E57" s="293"/>
      <c r="F57" s="293"/>
      <c r="G57" s="294"/>
      <c r="H57" s="139"/>
      <c r="I57" s="139"/>
      <c r="J57" s="139"/>
      <c r="K57" s="139"/>
      <c r="L57" s="139"/>
      <c r="M57" s="139"/>
    </row>
    <row r="58" spans="1:13" ht="15" customHeight="1" x14ac:dyDescent="0.35">
      <c r="A58" s="289" t="s">
        <v>13</v>
      </c>
      <c r="B58" s="290"/>
      <c r="C58" s="290"/>
      <c r="D58" s="290"/>
      <c r="E58" s="290"/>
      <c r="F58" s="290"/>
      <c r="G58" s="291"/>
      <c r="H58" s="139"/>
      <c r="I58" s="139"/>
      <c r="J58" s="139"/>
      <c r="K58" s="139"/>
      <c r="L58" s="139"/>
      <c r="M58" s="139"/>
    </row>
    <row r="59" spans="1:13" x14ac:dyDescent="0.35">
      <c r="A59" s="289"/>
      <c r="B59" s="290"/>
      <c r="C59" s="290"/>
      <c r="D59" s="290"/>
      <c r="E59" s="290"/>
      <c r="F59" s="290"/>
      <c r="G59" s="291"/>
      <c r="H59" s="139"/>
      <c r="I59" s="139"/>
      <c r="J59" s="139"/>
      <c r="K59" s="139"/>
      <c r="L59" s="139"/>
      <c r="M59" s="139"/>
    </row>
    <row r="60" spans="1:13" x14ac:dyDescent="0.35">
      <c r="A60" s="289"/>
      <c r="B60" s="290"/>
      <c r="C60" s="290"/>
      <c r="D60" s="290"/>
      <c r="E60" s="290"/>
      <c r="F60" s="290"/>
      <c r="G60" s="291"/>
      <c r="H60" s="139"/>
      <c r="I60" s="139"/>
      <c r="J60" s="139"/>
      <c r="K60" s="139"/>
      <c r="L60" s="139"/>
      <c r="M60" s="139"/>
    </row>
    <row r="61" spans="1:13" x14ac:dyDescent="0.35">
      <c r="A61" s="289"/>
      <c r="B61" s="290"/>
      <c r="C61" s="290"/>
      <c r="D61" s="290"/>
      <c r="E61" s="290"/>
      <c r="F61" s="290"/>
      <c r="G61" s="291"/>
      <c r="H61" s="139"/>
      <c r="I61" s="139"/>
      <c r="J61" s="139"/>
      <c r="K61" s="139"/>
      <c r="L61" s="139"/>
      <c r="M61" s="139"/>
    </row>
    <row r="62" spans="1:13" x14ac:dyDescent="0.35">
      <c r="A62" s="301"/>
      <c r="B62" s="302"/>
      <c r="C62" s="302"/>
      <c r="D62" s="302"/>
      <c r="E62" s="302"/>
      <c r="F62" s="302"/>
      <c r="G62" s="303"/>
      <c r="H62" s="139"/>
      <c r="I62" s="139"/>
      <c r="J62" s="139"/>
      <c r="K62" s="139"/>
      <c r="L62" s="139"/>
      <c r="M62" s="139"/>
    </row>
    <row r="63" spans="1:13" x14ac:dyDescent="0.35">
      <c r="A63" s="139"/>
      <c r="B63" s="139"/>
      <c r="C63" s="139"/>
      <c r="D63" s="139"/>
      <c r="E63" s="139"/>
      <c r="F63" s="139"/>
      <c r="G63" s="139"/>
      <c r="H63" s="139"/>
      <c r="I63" s="139"/>
      <c r="J63" s="139"/>
      <c r="K63" s="139"/>
      <c r="L63" s="139"/>
      <c r="M63" s="139"/>
    </row>
    <row r="64" spans="1:13" x14ac:dyDescent="0.35">
      <c r="A64" s="310" t="s">
        <v>14</v>
      </c>
      <c r="B64" s="311"/>
      <c r="C64" s="311"/>
      <c r="D64" s="311"/>
      <c r="E64" s="311"/>
      <c r="F64" s="311"/>
      <c r="G64" s="312"/>
      <c r="H64" s="139"/>
      <c r="I64" s="139"/>
      <c r="J64" s="139"/>
      <c r="K64" s="139"/>
      <c r="L64" s="139"/>
      <c r="M64" s="139"/>
    </row>
    <row r="65" spans="1:12" x14ac:dyDescent="0.35">
      <c r="A65" s="173"/>
      <c r="B65" s="138"/>
      <c r="C65" s="138"/>
      <c r="D65" s="138"/>
      <c r="E65" s="138"/>
      <c r="F65" s="138"/>
      <c r="G65" s="174"/>
      <c r="H65" s="139"/>
      <c r="I65" s="139"/>
      <c r="J65" s="139"/>
      <c r="K65" s="139"/>
      <c r="L65" s="139"/>
    </row>
    <row r="66" spans="1:12" ht="18" customHeight="1" x14ac:dyDescent="0.35">
      <c r="A66" s="316" t="s">
        <v>15</v>
      </c>
      <c r="B66" s="317"/>
      <c r="C66" s="317"/>
      <c r="D66" s="317"/>
      <c r="E66" s="317"/>
      <c r="F66" s="317"/>
      <c r="G66" s="318"/>
      <c r="H66" s="139"/>
      <c r="I66" s="139"/>
      <c r="J66" s="139"/>
      <c r="K66" s="139"/>
      <c r="L66" s="139"/>
    </row>
    <row r="67" spans="1:12" x14ac:dyDescent="0.35">
      <c r="A67" s="316"/>
      <c r="B67" s="317"/>
      <c r="C67" s="317"/>
      <c r="D67" s="317"/>
      <c r="E67" s="317"/>
      <c r="F67" s="317"/>
      <c r="G67" s="318"/>
      <c r="H67" s="139"/>
      <c r="I67" s="139"/>
      <c r="J67" s="139"/>
      <c r="K67" s="139"/>
      <c r="L67" s="139"/>
    </row>
    <row r="68" spans="1:12" x14ac:dyDescent="0.35">
      <c r="A68" s="316"/>
      <c r="B68" s="317"/>
      <c r="C68" s="317"/>
      <c r="D68" s="317"/>
      <c r="E68" s="317"/>
      <c r="F68" s="317"/>
      <c r="G68" s="318"/>
      <c r="H68" s="139"/>
      <c r="I68" s="139"/>
      <c r="J68" s="139"/>
      <c r="K68" s="139"/>
      <c r="L68" s="139"/>
    </row>
    <row r="69" spans="1:12" x14ac:dyDescent="0.35">
      <c r="A69" s="316"/>
      <c r="B69" s="317"/>
      <c r="C69" s="317"/>
      <c r="D69" s="317"/>
      <c r="E69" s="317"/>
      <c r="F69" s="317"/>
      <c r="G69" s="318"/>
      <c r="H69" s="139"/>
      <c r="I69" s="139"/>
      <c r="J69" s="139"/>
      <c r="K69" s="139"/>
      <c r="L69" s="139"/>
    </row>
    <row r="70" spans="1:12" x14ac:dyDescent="0.35">
      <c r="A70" s="316"/>
      <c r="B70" s="317"/>
      <c r="C70" s="317"/>
      <c r="D70" s="317"/>
      <c r="E70" s="317"/>
      <c r="F70" s="317"/>
      <c r="G70" s="318"/>
      <c r="H70" s="139"/>
      <c r="I70" s="139"/>
      <c r="J70" s="139"/>
      <c r="K70" s="139"/>
      <c r="L70" s="139"/>
    </row>
    <row r="71" spans="1:12" x14ac:dyDescent="0.35">
      <c r="A71" s="316"/>
      <c r="B71" s="317"/>
      <c r="C71" s="317"/>
      <c r="D71" s="317"/>
      <c r="E71" s="317"/>
      <c r="F71" s="317"/>
      <c r="G71" s="318"/>
      <c r="H71" s="139"/>
      <c r="I71" s="139"/>
      <c r="J71" s="139"/>
      <c r="K71" s="139"/>
      <c r="L71" s="139"/>
    </row>
    <row r="72" spans="1:12" x14ac:dyDescent="0.35">
      <c r="A72" s="316"/>
      <c r="B72" s="317"/>
      <c r="C72" s="317"/>
      <c r="D72" s="317"/>
      <c r="E72" s="317"/>
      <c r="F72" s="317"/>
      <c r="G72" s="318"/>
      <c r="H72" s="139"/>
      <c r="I72" s="139"/>
      <c r="J72" s="139"/>
      <c r="K72" s="139"/>
      <c r="L72" s="139"/>
    </row>
    <row r="73" spans="1:12" ht="18" customHeight="1" x14ac:dyDescent="0.35">
      <c r="A73" s="292" t="s">
        <v>16</v>
      </c>
      <c r="B73" s="293"/>
      <c r="C73" s="293"/>
      <c r="D73" s="293"/>
      <c r="E73" s="293"/>
      <c r="F73" s="293"/>
      <c r="G73" s="294"/>
      <c r="H73" s="139"/>
      <c r="I73" s="139"/>
      <c r="J73" s="139"/>
      <c r="K73" s="139"/>
      <c r="L73" s="139"/>
    </row>
    <row r="74" spans="1:12" x14ac:dyDescent="0.35">
      <c r="A74" s="292"/>
      <c r="B74" s="293"/>
      <c r="C74" s="293"/>
      <c r="D74" s="293"/>
      <c r="E74" s="293"/>
      <c r="F74" s="293"/>
      <c r="G74" s="294"/>
      <c r="H74" s="139"/>
      <c r="I74" s="139"/>
      <c r="J74" s="139"/>
      <c r="K74" s="139"/>
      <c r="L74" s="139"/>
    </row>
    <row r="75" spans="1:12" x14ac:dyDescent="0.35">
      <c r="A75" s="292"/>
      <c r="B75" s="293"/>
      <c r="C75" s="293"/>
      <c r="D75" s="293"/>
      <c r="E75" s="293"/>
      <c r="F75" s="293"/>
      <c r="G75" s="294"/>
      <c r="H75" s="139"/>
      <c r="I75" s="139"/>
      <c r="J75" s="139"/>
      <c r="K75" s="139"/>
      <c r="L75" s="139"/>
    </row>
    <row r="76" spans="1:12" x14ac:dyDescent="0.35">
      <c r="A76" s="292"/>
      <c r="B76" s="293"/>
      <c r="C76" s="293"/>
      <c r="D76" s="293"/>
      <c r="E76" s="293"/>
      <c r="F76" s="293"/>
      <c r="G76" s="294"/>
      <c r="H76" s="139"/>
      <c r="I76" s="139"/>
      <c r="J76" s="139"/>
      <c r="K76" s="139"/>
      <c r="L76" s="139"/>
    </row>
    <row r="77" spans="1:12" x14ac:dyDescent="0.35">
      <c r="A77" s="292"/>
      <c r="B77" s="293"/>
      <c r="C77" s="293"/>
      <c r="D77" s="293"/>
      <c r="E77" s="293"/>
      <c r="F77" s="293"/>
      <c r="G77" s="294"/>
      <c r="H77" s="139"/>
      <c r="I77" s="139"/>
      <c r="J77" s="139"/>
      <c r="K77" s="139"/>
      <c r="L77" s="139"/>
    </row>
    <row r="78" spans="1:12" s="139" customFormat="1" x14ac:dyDescent="0.35">
      <c r="A78" s="292"/>
      <c r="B78" s="293"/>
      <c r="C78" s="293"/>
      <c r="D78" s="293"/>
      <c r="E78" s="293"/>
      <c r="F78" s="293"/>
      <c r="G78" s="294"/>
    </row>
    <row r="79" spans="1:12" ht="18" customHeight="1" x14ac:dyDescent="0.35">
      <c r="A79" s="292" t="s">
        <v>17</v>
      </c>
      <c r="B79" s="293"/>
      <c r="C79" s="293"/>
      <c r="D79" s="293"/>
      <c r="E79" s="293"/>
      <c r="F79" s="293"/>
      <c r="G79" s="294"/>
      <c r="H79" s="139"/>
      <c r="I79" s="139"/>
      <c r="J79" s="139"/>
      <c r="K79" s="139"/>
      <c r="L79" s="139"/>
    </row>
    <row r="80" spans="1:12" x14ac:dyDescent="0.35">
      <c r="A80" s="292"/>
      <c r="B80" s="293"/>
      <c r="C80" s="293"/>
      <c r="D80" s="293"/>
      <c r="E80" s="293"/>
      <c r="F80" s="293"/>
      <c r="G80" s="294"/>
      <c r="H80" s="139"/>
      <c r="I80" s="139"/>
      <c r="J80" s="139"/>
      <c r="K80" s="139"/>
      <c r="L80" s="139"/>
    </row>
    <row r="81" spans="1:14" x14ac:dyDescent="0.35">
      <c r="A81" s="292"/>
      <c r="B81" s="293"/>
      <c r="C81" s="293"/>
      <c r="D81" s="293"/>
      <c r="E81" s="293"/>
      <c r="F81" s="293"/>
      <c r="G81" s="294"/>
      <c r="H81" s="139"/>
      <c r="I81" s="139"/>
      <c r="J81" s="139"/>
      <c r="K81" s="139"/>
      <c r="L81" s="139"/>
      <c r="M81" s="139"/>
      <c r="N81" s="139"/>
    </row>
    <row r="82" spans="1:14" x14ac:dyDescent="0.35">
      <c r="A82" s="292"/>
      <c r="B82" s="293"/>
      <c r="C82" s="293"/>
      <c r="D82" s="293"/>
      <c r="E82" s="293"/>
      <c r="F82" s="293"/>
      <c r="G82" s="294"/>
      <c r="H82" s="139"/>
      <c r="I82" s="139"/>
      <c r="J82" s="139"/>
      <c r="K82" s="139"/>
      <c r="L82" s="139"/>
      <c r="M82" s="139"/>
      <c r="N82" s="139"/>
    </row>
    <row r="83" spans="1:14" x14ac:dyDescent="0.35">
      <c r="A83" s="292"/>
      <c r="B83" s="293"/>
      <c r="C83" s="293"/>
      <c r="D83" s="293"/>
      <c r="E83" s="293"/>
      <c r="F83" s="293"/>
      <c r="G83" s="294"/>
      <c r="H83" s="139"/>
      <c r="I83" s="139"/>
      <c r="J83" s="139"/>
      <c r="K83" s="139"/>
      <c r="L83" s="139"/>
      <c r="M83" s="139"/>
      <c r="N83" s="139"/>
    </row>
    <row r="84" spans="1:14" x14ac:dyDescent="0.35">
      <c r="A84" s="292"/>
      <c r="B84" s="293"/>
      <c r="C84" s="293"/>
      <c r="D84" s="293"/>
      <c r="E84" s="293"/>
      <c r="F84" s="293"/>
      <c r="G84" s="294"/>
      <c r="H84" s="139"/>
      <c r="I84" s="139"/>
      <c r="J84" s="139"/>
      <c r="K84" s="139"/>
      <c r="L84" s="139"/>
      <c r="M84" s="139"/>
      <c r="N84" s="139"/>
    </row>
    <row r="85" spans="1:14" x14ac:dyDescent="0.35">
      <c r="A85" s="292"/>
      <c r="B85" s="293"/>
      <c r="C85" s="293"/>
      <c r="D85" s="293"/>
      <c r="E85" s="293"/>
      <c r="F85" s="293"/>
      <c r="G85" s="294"/>
      <c r="H85" s="139"/>
      <c r="I85" s="139"/>
      <c r="J85" s="139"/>
      <c r="K85" s="139"/>
      <c r="L85" s="139"/>
      <c r="M85" s="139"/>
      <c r="N85" s="139"/>
    </row>
    <row r="86" spans="1:14" x14ac:dyDescent="0.35">
      <c r="A86" s="292"/>
      <c r="B86" s="293"/>
      <c r="C86" s="293"/>
      <c r="D86" s="293"/>
      <c r="E86" s="293"/>
      <c r="F86" s="293"/>
      <c r="G86" s="294"/>
      <c r="H86" s="139"/>
      <c r="I86" s="139"/>
      <c r="J86" s="139"/>
      <c r="K86" s="139"/>
      <c r="L86" s="139"/>
      <c r="M86" s="139"/>
      <c r="N86" s="139"/>
    </row>
    <row r="87" spans="1:14" x14ac:dyDescent="0.35">
      <c r="A87" s="292"/>
      <c r="B87" s="293"/>
      <c r="C87" s="293"/>
      <c r="D87" s="293"/>
      <c r="E87" s="293"/>
      <c r="F87" s="293"/>
      <c r="G87" s="294"/>
      <c r="H87" s="139"/>
      <c r="I87" s="139"/>
      <c r="J87" s="139"/>
      <c r="K87" s="139"/>
      <c r="L87" s="139"/>
      <c r="M87" s="139"/>
      <c r="N87" s="139"/>
    </row>
    <row r="88" spans="1:14" x14ac:dyDescent="0.35">
      <c r="A88" s="292"/>
      <c r="B88" s="293"/>
      <c r="C88" s="293"/>
      <c r="D88" s="293"/>
      <c r="E88" s="293"/>
      <c r="F88" s="293"/>
      <c r="G88" s="294"/>
      <c r="H88" s="139"/>
      <c r="I88" s="139"/>
      <c r="J88" s="139"/>
      <c r="K88" s="139"/>
      <c r="L88" s="139"/>
      <c r="M88" s="139"/>
      <c r="N88" s="139"/>
    </row>
    <row r="89" spans="1:14" x14ac:dyDescent="0.35">
      <c r="A89" s="292"/>
      <c r="B89" s="293"/>
      <c r="C89" s="293"/>
      <c r="D89" s="293"/>
      <c r="E89" s="293"/>
      <c r="F89" s="293"/>
      <c r="G89" s="294"/>
      <c r="H89" s="139"/>
      <c r="I89" s="139"/>
      <c r="J89" s="139"/>
      <c r="K89" s="139"/>
      <c r="L89" s="139"/>
      <c r="M89" s="139"/>
      <c r="N89" s="139"/>
    </row>
    <row r="90" spans="1:14" x14ac:dyDescent="0.35">
      <c r="A90" s="292"/>
      <c r="B90" s="293"/>
      <c r="C90" s="293"/>
      <c r="D90" s="293"/>
      <c r="E90" s="293"/>
      <c r="F90" s="293"/>
      <c r="G90" s="294"/>
      <c r="H90" s="139"/>
      <c r="I90" s="139"/>
      <c r="J90" s="139"/>
      <c r="K90" s="139"/>
      <c r="L90" s="139"/>
      <c r="M90" s="139"/>
      <c r="N90" s="139"/>
    </row>
    <row r="91" spans="1:14" x14ac:dyDescent="0.35">
      <c r="A91" s="292"/>
      <c r="B91" s="293"/>
      <c r="C91" s="293"/>
      <c r="D91" s="293"/>
      <c r="E91" s="293"/>
      <c r="F91" s="293"/>
      <c r="G91" s="294"/>
      <c r="H91" s="139"/>
      <c r="I91" s="139"/>
      <c r="J91" s="139"/>
      <c r="K91" s="139"/>
      <c r="L91" s="139"/>
      <c r="M91" s="139"/>
      <c r="N91" s="139"/>
    </row>
    <row r="92" spans="1:14" s="139" customFormat="1" x14ac:dyDescent="0.35">
      <c r="A92" s="292"/>
      <c r="B92" s="293"/>
      <c r="C92" s="293"/>
      <c r="D92" s="293"/>
      <c r="E92" s="293"/>
      <c r="F92" s="293"/>
      <c r="G92" s="294"/>
    </row>
    <row r="93" spans="1:14" s="139" customFormat="1" x14ac:dyDescent="0.35">
      <c r="A93" s="292"/>
      <c r="B93" s="293"/>
      <c r="C93" s="293"/>
      <c r="D93" s="293"/>
      <c r="E93" s="293"/>
      <c r="F93" s="293"/>
      <c r="G93" s="294"/>
    </row>
    <row r="94" spans="1:14" s="139" customFormat="1" x14ac:dyDescent="0.35">
      <c r="A94" s="292"/>
      <c r="B94" s="293"/>
      <c r="C94" s="293"/>
      <c r="D94" s="293"/>
      <c r="E94" s="293"/>
      <c r="F94" s="293"/>
      <c r="G94" s="294"/>
    </row>
    <row r="95" spans="1:14" x14ac:dyDescent="0.35">
      <c r="A95" s="292" t="s">
        <v>18</v>
      </c>
      <c r="B95" s="293"/>
      <c r="C95" s="293"/>
      <c r="D95" s="293"/>
      <c r="E95" s="293"/>
      <c r="F95" s="293"/>
      <c r="G95" s="294"/>
      <c r="H95" s="139"/>
      <c r="I95" s="139"/>
      <c r="J95" s="139"/>
      <c r="K95" s="139"/>
      <c r="L95" s="139"/>
      <c r="M95" s="139"/>
      <c r="N95" s="139"/>
    </row>
    <row r="96" spans="1:14" x14ac:dyDescent="0.35">
      <c r="A96" s="292"/>
      <c r="B96" s="293"/>
      <c r="C96" s="293"/>
      <c r="D96" s="293"/>
      <c r="E96" s="293"/>
      <c r="F96" s="293"/>
      <c r="G96" s="294"/>
      <c r="H96" s="139"/>
      <c r="I96" s="139"/>
      <c r="J96" s="139"/>
      <c r="K96" s="139"/>
      <c r="L96" s="139"/>
      <c r="M96" s="139"/>
      <c r="N96" s="139"/>
    </row>
    <row r="97" spans="1:14" x14ac:dyDescent="0.35">
      <c r="A97" s="292"/>
      <c r="B97" s="293"/>
      <c r="C97" s="293"/>
      <c r="D97" s="293"/>
      <c r="E97" s="293"/>
      <c r="F97" s="293"/>
      <c r="G97" s="294"/>
      <c r="H97" s="139"/>
      <c r="I97" s="139"/>
      <c r="J97" s="139"/>
      <c r="K97" s="139"/>
      <c r="L97" s="139"/>
      <c r="M97" s="139"/>
      <c r="N97" s="139"/>
    </row>
    <row r="98" spans="1:14" x14ac:dyDescent="0.35">
      <c r="A98" s="292"/>
      <c r="B98" s="293"/>
      <c r="C98" s="293"/>
      <c r="D98" s="293"/>
      <c r="E98" s="293"/>
      <c r="F98" s="293"/>
      <c r="G98" s="294"/>
      <c r="H98" s="139"/>
      <c r="I98" s="139"/>
      <c r="J98" s="139"/>
      <c r="K98" s="139"/>
      <c r="L98" s="139"/>
      <c r="M98" s="139"/>
      <c r="N98" s="139"/>
    </row>
    <row r="99" spans="1:14" x14ac:dyDescent="0.35">
      <c r="A99" s="292"/>
      <c r="B99" s="293"/>
      <c r="C99" s="293"/>
      <c r="D99" s="293"/>
      <c r="E99" s="293"/>
      <c r="F99" s="293"/>
      <c r="G99" s="294"/>
      <c r="H99" s="139"/>
      <c r="I99" s="139"/>
      <c r="J99" s="139"/>
      <c r="K99" s="139"/>
      <c r="L99" s="139"/>
      <c r="M99" s="139"/>
      <c r="N99" s="139"/>
    </row>
    <row r="100" spans="1:14" ht="15" customHeight="1" x14ac:dyDescent="0.35">
      <c r="A100" s="304" t="s">
        <v>19</v>
      </c>
      <c r="B100" s="305"/>
      <c r="C100" s="305"/>
      <c r="D100" s="305"/>
      <c r="E100" s="305"/>
      <c r="F100" s="305"/>
      <c r="G100" s="306"/>
      <c r="H100" s="139"/>
      <c r="I100" s="139"/>
      <c r="J100" s="139"/>
      <c r="K100" s="139"/>
      <c r="L100" s="139"/>
      <c r="M100" s="139"/>
      <c r="N100" s="139"/>
    </row>
    <row r="101" spans="1:14" x14ac:dyDescent="0.35">
      <c r="A101" s="304"/>
      <c r="B101" s="305"/>
      <c r="C101" s="305"/>
      <c r="D101" s="305"/>
      <c r="E101" s="305"/>
      <c r="F101" s="305"/>
      <c r="G101" s="306"/>
      <c r="H101" s="139"/>
      <c r="I101" s="139"/>
      <c r="J101" s="139"/>
      <c r="K101" s="139"/>
      <c r="L101" s="139"/>
      <c r="M101" s="139"/>
      <c r="N101" s="139"/>
    </row>
    <row r="102" spans="1:14" x14ac:dyDescent="0.35">
      <c r="A102" s="304"/>
      <c r="B102" s="305"/>
      <c r="C102" s="305"/>
      <c r="D102" s="305"/>
      <c r="E102" s="305"/>
      <c r="F102" s="305"/>
      <c r="G102" s="306"/>
      <c r="H102" s="139"/>
      <c r="I102" s="139"/>
      <c r="J102" s="139"/>
      <c r="K102" s="139"/>
      <c r="L102" s="139"/>
      <c r="M102" s="139"/>
      <c r="N102" s="139"/>
    </row>
    <row r="103" spans="1:14" x14ac:dyDescent="0.35">
      <c r="A103" s="304"/>
      <c r="B103" s="305"/>
      <c r="C103" s="305"/>
      <c r="D103" s="305"/>
      <c r="E103" s="305"/>
      <c r="F103" s="305"/>
      <c r="G103" s="306"/>
      <c r="H103" s="139"/>
      <c r="I103" s="139"/>
      <c r="J103" s="139"/>
      <c r="K103" s="139"/>
      <c r="L103" s="139"/>
      <c r="M103" s="139"/>
      <c r="N103" s="139"/>
    </row>
    <row r="104" spans="1:14" x14ac:dyDescent="0.35">
      <c r="A104" s="304"/>
      <c r="B104" s="305"/>
      <c r="C104" s="305"/>
      <c r="D104" s="305"/>
      <c r="E104" s="305"/>
      <c r="F104" s="305"/>
      <c r="G104" s="306"/>
      <c r="H104" s="139"/>
      <c r="I104" s="139"/>
      <c r="J104" s="139"/>
      <c r="K104" s="139"/>
      <c r="L104" s="139"/>
      <c r="M104" s="139"/>
      <c r="N104" s="139"/>
    </row>
    <row r="105" spans="1:14" x14ac:dyDescent="0.35">
      <c r="A105" s="304"/>
      <c r="B105" s="305"/>
      <c r="C105" s="305"/>
      <c r="D105" s="305"/>
      <c r="E105" s="305"/>
      <c r="F105" s="305"/>
      <c r="G105" s="306"/>
      <c r="H105" s="139"/>
      <c r="I105" s="139"/>
      <c r="J105" s="139"/>
      <c r="K105" s="139"/>
      <c r="L105" s="139"/>
      <c r="M105" s="139"/>
      <c r="N105" s="139"/>
    </row>
    <row r="106" spans="1:14" s="139" customFormat="1" x14ac:dyDescent="0.35">
      <c r="A106" s="304"/>
      <c r="B106" s="305"/>
      <c r="C106" s="305"/>
      <c r="D106" s="305"/>
      <c r="E106" s="305"/>
      <c r="F106" s="305"/>
      <c r="G106" s="306"/>
    </row>
    <row r="107" spans="1:14" x14ac:dyDescent="0.35">
      <c r="A107" s="307"/>
      <c r="B107" s="308"/>
      <c r="C107" s="308"/>
      <c r="D107" s="308"/>
      <c r="E107" s="308"/>
      <c r="F107" s="308"/>
      <c r="G107" s="309"/>
      <c r="H107" s="139"/>
      <c r="I107" s="139"/>
      <c r="J107" s="139"/>
      <c r="K107" s="139"/>
      <c r="L107" s="139"/>
      <c r="M107" s="139"/>
      <c r="N107" s="139"/>
    </row>
    <row r="108" spans="1:14" x14ac:dyDescent="0.35">
      <c r="A108" s="141"/>
      <c r="B108" s="141"/>
      <c r="C108" s="141"/>
      <c r="D108" s="141"/>
      <c r="E108" s="141"/>
      <c r="F108" s="141"/>
      <c r="G108" s="141"/>
      <c r="H108" s="139"/>
      <c r="I108" s="139"/>
      <c r="J108" s="139"/>
      <c r="K108" s="139"/>
      <c r="L108" s="139"/>
      <c r="M108" s="139"/>
      <c r="N108" s="139"/>
    </row>
    <row r="109" spans="1:14" ht="15.75" customHeight="1" x14ac:dyDescent="0.35">
      <c r="A109" s="313" t="s">
        <v>20</v>
      </c>
      <c r="B109" s="314"/>
      <c r="C109" s="314"/>
      <c r="D109" s="314"/>
      <c r="E109" s="314"/>
      <c r="F109" s="314"/>
      <c r="G109" s="315"/>
      <c r="H109" s="139"/>
      <c r="I109" s="139"/>
      <c r="J109" s="139"/>
      <c r="K109" s="139"/>
      <c r="L109" s="139"/>
      <c r="M109" s="139"/>
      <c r="N109" s="139"/>
    </row>
    <row r="110" spans="1:14" x14ac:dyDescent="0.35">
      <c r="A110" s="173"/>
      <c r="B110" s="138"/>
      <c r="C110" s="138"/>
      <c r="D110" s="138"/>
      <c r="E110" s="138"/>
      <c r="F110" s="138"/>
      <c r="G110" s="174"/>
      <c r="H110" s="139"/>
      <c r="I110" s="139"/>
      <c r="J110" s="139"/>
      <c r="K110" s="139"/>
      <c r="L110" s="139"/>
      <c r="M110" s="139"/>
      <c r="N110" s="139"/>
    </row>
    <row r="111" spans="1:14" x14ac:dyDescent="0.35">
      <c r="A111" s="319" t="s">
        <v>21</v>
      </c>
      <c r="B111" s="320"/>
      <c r="C111" s="320"/>
      <c r="D111" s="320"/>
      <c r="E111" s="320"/>
      <c r="F111" s="320"/>
      <c r="G111" s="321"/>
      <c r="H111" s="139"/>
      <c r="I111" s="139"/>
      <c r="J111" s="139"/>
      <c r="K111" s="139"/>
      <c r="L111" s="139"/>
      <c r="M111" s="139"/>
      <c r="N111" s="139"/>
    </row>
    <row r="112" spans="1:14" ht="15" customHeight="1" x14ac:dyDescent="0.35">
      <c r="A112" s="295" t="str">
        <f>"- Der Rechner schließt unmittelbar an die mittelfristige betriebliche Planung an. In der Summe ist die Kohärenz mit bundesdeutschen Daten der Klimaberichterstattung überprüft."</f>
        <v>- Der Rechner schließt unmittelbar an die mittelfristige betriebliche Planung an. In der Summe ist die Kohärenz mit bundesdeutschen Daten der Klimaberichterstattung überprüft.</v>
      </c>
      <c r="B112" s="296"/>
      <c r="C112" s="296"/>
      <c r="D112" s="296"/>
      <c r="E112" s="296"/>
      <c r="F112" s="296"/>
      <c r="G112" s="297"/>
      <c r="H112" s="139"/>
      <c r="I112" s="139"/>
      <c r="J112" s="139"/>
      <c r="K112" s="139"/>
      <c r="L112" s="139"/>
      <c r="M112" s="139"/>
      <c r="N112" s="139"/>
    </row>
    <row r="113" spans="1:14" x14ac:dyDescent="0.35">
      <c r="A113" s="295"/>
      <c r="B113" s="296"/>
      <c r="C113" s="296"/>
      <c r="D113" s="296"/>
      <c r="E113" s="296"/>
      <c r="F113" s="296"/>
      <c r="G113" s="297"/>
      <c r="H113" s="139"/>
      <c r="I113" s="139"/>
      <c r="J113" s="139"/>
      <c r="K113" s="139"/>
      <c r="L113" s="139"/>
      <c r="M113" s="139"/>
      <c r="N113" s="139"/>
    </row>
    <row r="114" spans="1:14" s="139" customFormat="1" ht="15" customHeight="1" x14ac:dyDescent="0.35">
      <c r="A114" s="295" t="str">
        <f>"- Bedingt durch die Forsteinrichtung als Datengrundlage, handelt es sich bei den Ergebnissen um durchschnittliche, jährliche Werte, die für den "&amp;"Planungszeitraum von zehn Jahren gelten. Sofern die Forsteinrichtung die tatsächlichen Vorrats- und Nutzungspotentiale unterschätzt, gilt dies auch für die Klimaschutzleistung."</f>
        <v>- Bedingt durch die Forsteinrichtung als Datengrundlage, handelt es sich bei den Ergebnissen um durchschnittliche, jährliche Werte, die für den Planungszeitraum von zehn Jahren gelten. Sofern die Forsteinrichtung die tatsächlichen Vorrats- und Nutzungspotentiale unterschätzt, gilt dies auch für die Klimaschutzleistung.</v>
      </c>
      <c r="B114" s="296"/>
      <c r="C114" s="296"/>
      <c r="D114" s="296"/>
      <c r="E114" s="296"/>
      <c r="F114" s="296"/>
      <c r="G114" s="297"/>
    </row>
    <row r="115" spans="1:14" s="139" customFormat="1" x14ac:dyDescent="0.35">
      <c r="A115" s="295"/>
      <c r="B115" s="296"/>
      <c r="C115" s="296"/>
      <c r="D115" s="296"/>
      <c r="E115" s="296"/>
      <c r="F115" s="296"/>
      <c r="G115" s="297"/>
    </row>
    <row r="116" spans="1:14" ht="15" customHeight="1" x14ac:dyDescent="0.35">
      <c r="A116" s="295"/>
      <c r="B116" s="296"/>
      <c r="C116" s="296"/>
      <c r="D116" s="296"/>
      <c r="E116" s="296"/>
      <c r="F116" s="296"/>
      <c r="G116" s="297"/>
      <c r="H116" s="139"/>
      <c r="I116" s="139"/>
      <c r="J116" s="139"/>
      <c r="K116" s="139"/>
      <c r="L116" s="139"/>
      <c r="M116" s="139"/>
      <c r="N116" s="139"/>
    </row>
    <row r="117" spans="1:14" x14ac:dyDescent="0.35">
      <c r="A117" s="295"/>
      <c r="B117" s="296"/>
      <c r="C117" s="296"/>
      <c r="D117" s="296"/>
      <c r="E117" s="296"/>
      <c r="F117" s="296"/>
      <c r="G117" s="297"/>
      <c r="H117" s="139"/>
      <c r="I117" s="139"/>
      <c r="J117" s="139"/>
      <c r="K117" s="139"/>
      <c r="L117" s="139"/>
      <c r="M117" s="139"/>
      <c r="N117" s="139"/>
    </row>
    <row r="118" spans="1:14" ht="15" customHeight="1" x14ac:dyDescent="0.35">
      <c r="A118" s="295" t="str">
        <f>"- Es werden keine Expansionsfaktoren für die gesamte Biomasse verwendet. Die Berechnungen beziehen sich ausschließlich auf Derbholz (&gt; 7 cm mit Rinde). "&amp;"Dadurch wird nur ein Teil der oberirdischen Biomasse berücksichtigt. Nicht berücksichtigt werden die unterirdische Biomasse (Wurzeln), Totholz, Streu sowie Boden."</f>
        <v>- Es werden keine Expansionsfaktoren für die gesamte Biomasse verwendet. Die Berechnungen beziehen sich ausschließlich auf Derbholz (&gt; 7 cm mit Rinde). Dadurch wird nur ein Teil der oberirdischen Biomasse berücksichtigt. Nicht berücksichtigt werden die unterirdische Biomasse (Wurzeln), Totholz, Streu sowie Boden.</v>
      </c>
      <c r="B118" s="296"/>
      <c r="C118" s="296"/>
      <c r="D118" s="296"/>
      <c r="E118" s="296"/>
      <c r="F118" s="296"/>
      <c r="G118" s="297"/>
      <c r="H118" s="139"/>
      <c r="I118" s="139"/>
      <c r="J118" s="139"/>
      <c r="K118" s="139"/>
      <c r="L118" s="139"/>
      <c r="M118" s="139"/>
      <c r="N118" s="139"/>
    </row>
    <row r="119" spans="1:14" s="139" customFormat="1" x14ac:dyDescent="0.35">
      <c r="A119" s="295"/>
      <c r="B119" s="296"/>
      <c r="C119" s="296"/>
      <c r="D119" s="296"/>
      <c r="E119" s="296"/>
      <c r="F119" s="296"/>
      <c r="G119" s="297"/>
    </row>
    <row r="120" spans="1:14" s="139" customFormat="1" x14ac:dyDescent="0.35">
      <c r="A120" s="295"/>
      <c r="B120" s="296"/>
      <c r="C120" s="296"/>
      <c r="D120" s="296"/>
      <c r="E120" s="296"/>
      <c r="F120" s="296"/>
      <c r="G120" s="297"/>
    </row>
    <row r="121" spans="1:14" ht="15" customHeight="1" x14ac:dyDescent="0.35">
      <c r="A121" s="295"/>
      <c r="B121" s="296"/>
      <c r="C121" s="296"/>
      <c r="D121" s="296"/>
      <c r="E121" s="296"/>
      <c r="F121" s="296"/>
      <c r="G121" s="297"/>
      <c r="H121" s="139"/>
      <c r="I121" s="139"/>
      <c r="J121" s="139"/>
      <c r="K121" s="139"/>
      <c r="L121" s="139"/>
      <c r="M121" s="139"/>
      <c r="N121" s="139"/>
    </row>
    <row r="122" spans="1:14" ht="15" customHeight="1" x14ac:dyDescent="0.35">
      <c r="A122" s="295" t="str">
        <f>"- Dem Rechner sind die bundesweiten baumartengruppen- und altersspezifischen BHD der BWI3 hinterlegt. Sollten dem Forstbetrieb eigene mittlere BHD getrennt nach den Baumartengruppen und den Altersklassen vorliegen, können diese eingesetzt werden."</f>
        <v>- Dem Rechner sind die bundesweiten baumartengruppen- und altersspezifischen BHD der BWI3 hinterlegt. Sollten dem Forstbetrieb eigene mittlere BHD getrennt nach den Baumartengruppen und den Altersklassen vorliegen, können diese eingesetzt werden.</v>
      </c>
      <c r="B122" s="296"/>
      <c r="C122" s="296"/>
      <c r="D122" s="296"/>
      <c r="E122" s="296"/>
      <c r="F122" s="296"/>
      <c r="G122" s="297"/>
      <c r="H122" s="139"/>
      <c r="I122" s="139"/>
      <c r="J122" s="139"/>
      <c r="K122" s="139"/>
      <c r="L122" s="139"/>
      <c r="M122" s="139"/>
      <c r="N122" s="139"/>
    </row>
    <row r="123" spans="1:14" s="139" customFormat="1" x14ac:dyDescent="0.35">
      <c r="A123" s="295"/>
      <c r="B123" s="296"/>
      <c r="C123" s="296"/>
      <c r="D123" s="296"/>
      <c r="E123" s="296"/>
      <c r="F123" s="296"/>
      <c r="G123" s="297"/>
    </row>
    <row r="124" spans="1:14" s="139" customFormat="1" x14ac:dyDescent="0.35">
      <c r="A124" s="295"/>
      <c r="B124" s="296"/>
      <c r="C124" s="296"/>
      <c r="D124" s="296"/>
      <c r="E124" s="296"/>
      <c r="F124" s="296"/>
      <c r="G124" s="297"/>
    </row>
    <row r="125" spans="1:14" s="139" customFormat="1" ht="15" customHeight="1" x14ac:dyDescent="0.35">
      <c r="A125" s="295" t="str">
        <f>"- Auf komplexe Simulationen alternativer Nutzungskonzepte wurde aus Vereinfachungsgründen verzichtet."</f>
        <v>- Auf komplexe Simulationen alternativer Nutzungskonzepte wurde aus Vereinfachungsgründen verzichtet.</v>
      </c>
      <c r="B125" s="296"/>
      <c r="C125" s="296"/>
      <c r="D125" s="296"/>
      <c r="E125" s="296"/>
      <c r="F125" s="296"/>
      <c r="G125" s="297"/>
    </row>
    <row r="126" spans="1:14" s="139" customFormat="1" x14ac:dyDescent="0.35">
      <c r="A126" s="295"/>
      <c r="B126" s="296"/>
      <c r="C126" s="296"/>
      <c r="D126" s="296"/>
      <c r="E126" s="296"/>
      <c r="F126" s="296"/>
      <c r="G126" s="297"/>
    </row>
    <row r="127" spans="1:14" s="139" customFormat="1" ht="15" customHeight="1" x14ac:dyDescent="0.35">
      <c r="A127" s="322" t="str">
        <f>"- Die langfristigen Änderungen der Klimaschutzleistungen durch die Veränderung der Baumartenzusammensetzung in der Verjüngung werden nicht abgebildet. "&amp;"Allerdings wird die langfristige Klimaschutzleistung durch die im Zuge der Waldverjüngung etablierten Bestände bestimmt."</f>
        <v>- Die langfristigen Änderungen der Klimaschutzleistungen durch die Veränderung der Baumartenzusammensetzung in der Verjüngung werden nicht abgebildet. Allerdings wird die langfristige Klimaschutzleistung durch die im Zuge der Waldverjüngung etablierten Bestände bestimmt.</v>
      </c>
      <c r="B127" s="323"/>
      <c r="C127" s="323"/>
      <c r="D127" s="323"/>
      <c r="E127" s="323"/>
      <c r="F127" s="323"/>
      <c r="G127" s="324"/>
    </row>
    <row r="128" spans="1:14" s="139" customFormat="1" ht="15" customHeight="1" x14ac:dyDescent="0.35">
      <c r="A128" s="322"/>
      <c r="B128" s="323"/>
      <c r="C128" s="323"/>
      <c r="D128" s="323"/>
      <c r="E128" s="323"/>
      <c r="F128" s="323"/>
      <c r="G128" s="324"/>
    </row>
    <row r="129" spans="1:11" s="139" customFormat="1" ht="15" customHeight="1" x14ac:dyDescent="0.35">
      <c r="A129" s="322"/>
      <c r="B129" s="323"/>
      <c r="C129" s="323"/>
      <c r="D129" s="323"/>
      <c r="E129" s="323"/>
      <c r="F129" s="323"/>
      <c r="G129" s="324"/>
    </row>
    <row r="130" spans="1:11" s="139" customFormat="1" ht="15" customHeight="1" x14ac:dyDescent="0.35">
      <c r="A130" s="322"/>
      <c r="B130" s="323"/>
      <c r="C130" s="323"/>
      <c r="D130" s="323"/>
      <c r="E130" s="323"/>
      <c r="F130" s="323"/>
      <c r="G130" s="324"/>
    </row>
    <row r="131" spans="1:11" s="139" customFormat="1" ht="15" customHeight="1" x14ac:dyDescent="0.35">
      <c r="A131" s="295" t="str">
        <f>"- Für die Berechnung werden durchschnittliche Daten der Holzverwendung genutzt (anstelle betriebsindividueller Daten)."</f>
        <v>- Für die Berechnung werden durchschnittliche Daten der Holzverwendung genutzt (anstelle betriebsindividueller Daten).</v>
      </c>
      <c r="B131" s="296"/>
      <c r="C131" s="296"/>
      <c r="D131" s="296"/>
      <c r="E131" s="296"/>
      <c r="F131" s="296"/>
      <c r="G131" s="297"/>
    </row>
    <row r="132" spans="1:11" s="139" customFormat="1" ht="15" customHeight="1" x14ac:dyDescent="0.35">
      <c r="A132" s="295"/>
      <c r="B132" s="296"/>
      <c r="C132" s="296"/>
      <c r="D132" s="296"/>
      <c r="E132" s="296"/>
      <c r="F132" s="296"/>
      <c r="G132" s="297"/>
    </row>
    <row r="133" spans="1:11" s="139" customFormat="1" x14ac:dyDescent="0.35">
      <c r="A133" s="325" t="s">
        <v>22</v>
      </c>
      <c r="B133" s="326"/>
      <c r="C133" s="326"/>
      <c r="D133" s="326"/>
      <c r="E133" s="326"/>
      <c r="F133" s="326"/>
      <c r="G133" s="327"/>
    </row>
    <row r="134" spans="1:11" s="139" customFormat="1" ht="15" customHeight="1" x14ac:dyDescent="0.35">
      <c r="A134" s="328"/>
      <c r="B134" s="329"/>
      <c r="C134" s="329"/>
      <c r="D134" s="329"/>
      <c r="E134" s="329"/>
      <c r="F134" s="329"/>
      <c r="G134" s="330"/>
      <c r="H134" s="31"/>
      <c r="I134" s="31"/>
      <c r="J134" s="31"/>
      <c r="K134" s="31"/>
    </row>
    <row r="135" spans="1:11" s="139" customFormat="1" x14ac:dyDescent="0.35"/>
    <row r="136" spans="1:11" s="139" customFormat="1" x14ac:dyDescent="0.35"/>
    <row r="137" spans="1:11" s="139" customFormat="1" x14ac:dyDescent="0.35"/>
    <row r="138" spans="1:11" s="139" customFormat="1" x14ac:dyDescent="0.35"/>
    <row r="139" spans="1:11" s="139" customFormat="1" x14ac:dyDescent="0.35"/>
    <row r="140" spans="1:11" s="139" customFormat="1" x14ac:dyDescent="0.35"/>
    <row r="141" spans="1:11" s="139" customFormat="1" x14ac:dyDescent="0.35"/>
    <row r="142" spans="1:11" s="139" customFormat="1" x14ac:dyDescent="0.35"/>
    <row r="143" spans="1:11" s="139" customFormat="1" x14ac:dyDescent="0.35"/>
    <row r="144" spans="1:11" s="139" customFormat="1" x14ac:dyDescent="0.35"/>
    <row r="145" spans="1:15" s="139" customFormat="1" x14ac:dyDescent="0.35"/>
    <row r="146" spans="1:15" s="139" customFormat="1" x14ac:dyDescent="0.35"/>
    <row r="147" spans="1:15" s="139" customFormat="1" x14ac:dyDescent="0.35"/>
    <row r="148" spans="1:15" s="139" customFormat="1" x14ac:dyDescent="0.35"/>
    <row r="149" spans="1:15" s="139" customFormat="1" x14ac:dyDescent="0.35">
      <c r="A149" s="310" t="s">
        <v>23</v>
      </c>
      <c r="B149" s="311"/>
      <c r="C149" s="311"/>
      <c r="D149" s="311"/>
      <c r="E149" s="311"/>
      <c r="F149" s="311"/>
      <c r="G149" s="312"/>
    </row>
    <row r="150" spans="1:15" s="139" customFormat="1" x14ac:dyDescent="0.35">
      <c r="A150" s="173"/>
      <c r="B150" s="138"/>
      <c r="C150" s="138"/>
      <c r="D150" s="138"/>
      <c r="E150" s="138"/>
      <c r="F150" s="138"/>
      <c r="G150" s="174"/>
    </row>
    <row r="151" spans="1:15" ht="15" customHeight="1" x14ac:dyDescent="0.35">
      <c r="A151" s="295" t="s">
        <v>24</v>
      </c>
      <c r="B151" s="296"/>
      <c r="C151" s="296"/>
      <c r="D151" s="296"/>
      <c r="E151" s="296"/>
      <c r="F151" s="296"/>
      <c r="G151" s="297"/>
      <c r="H151" s="139"/>
      <c r="I151" s="139"/>
      <c r="J151" s="139"/>
      <c r="K151" s="139"/>
      <c r="L151" s="139"/>
      <c r="M151" s="139"/>
      <c r="N151" s="139"/>
      <c r="O151" s="139"/>
    </row>
    <row r="152" spans="1:15" x14ac:dyDescent="0.35">
      <c r="A152" s="295"/>
      <c r="B152" s="296"/>
      <c r="C152" s="296"/>
      <c r="D152" s="296"/>
      <c r="E152" s="296"/>
      <c r="F152" s="296"/>
      <c r="G152" s="297"/>
      <c r="H152" s="139"/>
      <c r="I152" s="139"/>
      <c r="J152" s="139"/>
      <c r="K152" s="139"/>
      <c r="L152" s="139"/>
      <c r="M152" s="139"/>
      <c r="N152" s="139"/>
      <c r="O152" s="139"/>
    </row>
    <row r="153" spans="1:15" x14ac:dyDescent="0.35">
      <c r="A153" s="295"/>
      <c r="B153" s="296"/>
      <c r="C153" s="296"/>
      <c r="D153" s="296"/>
      <c r="E153" s="296"/>
      <c r="F153" s="296"/>
      <c r="G153" s="297"/>
      <c r="H153" s="139"/>
      <c r="I153" s="139"/>
      <c r="J153" s="139"/>
      <c r="K153" s="139"/>
      <c r="L153" s="139"/>
      <c r="M153" s="139"/>
      <c r="N153" s="139"/>
      <c r="O153" s="139"/>
    </row>
    <row r="154" spans="1:15" x14ac:dyDescent="0.35">
      <c r="A154" s="295"/>
      <c r="B154" s="296"/>
      <c r="C154" s="296"/>
      <c r="D154" s="296"/>
      <c r="E154" s="296"/>
      <c r="F154" s="296"/>
      <c r="G154" s="297"/>
      <c r="H154" s="139"/>
      <c r="I154" s="139"/>
      <c r="J154" s="139"/>
      <c r="K154" s="139"/>
      <c r="L154" s="139"/>
      <c r="M154" s="139"/>
      <c r="N154" s="139"/>
      <c r="O154" s="139"/>
    </row>
    <row r="155" spans="1:15" x14ac:dyDescent="0.35">
      <c r="A155" s="295"/>
      <c r="B155" s="296"/>
      <c r="C155" s="296"/>
      <c r="D155" s="296"/>
      <c r="E155" s="296"/>
      <c r="F155" s="296"/>
      <c r="G155" s="297"/>
      <c r="H155" s="139"/>
      <c r="I155" s="139"/>
      <c r="J155" s="139"/>
      <c r="K155" s="139"/>
      <c r="L155" s="139"/>
      <c r="M155" s="139"/>
      <c r="N155" s="139"/>
      <c r="O155" s="139"/>
    </row>
    <row r="156" spans="1:15" x14ac:dyDescent="0.35">
      <c r="A156" s="295"/>
      <c r="B156" s="296"/>
      <c r="C156" s="296"/>
      <c r="D156" s="296"/>
      <c r="E156" s="296"/>
      <c r="F156" s="296"/>
      <c r="G156" s="297"/>
      <c r="H156" s="139"/>
      <c r="I156" s="139"/>
      <c r="J156" s="139"/>
      <c r="K156" s="139"/>
      <c r="L156" s="139"/>
      <c r="M156" s="139"/>
      <c r="N156" s="139"/>
      <c r="O156" s="139"/>
    </row>
    <row r="157" spans="1:15" x14ac:dyDescent="0.35">
      <c r="A157" s="295"/>
      <c r="B157" s="296"/>
      <c r="C157" s="296"/>
      <c r="D157" s="296"/>
      <c r="E157" s="296"/>
      <c r="F157" s="296"/>
      <c r="G157" s="297"/>
      <c r="H157" s="139"/>
      <c r="I157" s="139"/>
      <c r="J157" s="139"/>
      <c r="K157" s="139"/>
      <c r="L157" s="139"/>
      <c r="M157" s="139"/>
      <c r="N157" s="139"/>
      <c r="O157" s="139"/>
    </row>
    <row r="158" spans="1:15" x14ac:dyDescent="0.35">
      <c r="A158" s="295"/>
      <c r="B158" s="296"/>
      <c r="C158" s="296"/>
      <c r="D158" s="296"/>
      <c r="E158" s="296"/>
      <c r="F158" s="296"/>
      <c r="G158" s="297"/>
      <c r="H158" s="139"/>
      <c r="I158" s="139"/>
      <c r="J158" s="139"/>
      <c r="K158" s="139"/>
      <c r="L158" s="139"/>
      <c r="M158" s="139"/>
      <c r="N158" s="139"/>
      <c r="O158" s="139"/>
    </row>
    <row r="159" spans="1:15" s="139" customFormat="1" x14ac:dyDescent="0.35">
      <c r="A159" s="295"/>
      <c r="B159" s="296"/>
      <c r="C159" s="296"/>
      <c r="D159" s="296"/>
      <c r="E159" s="296"/>
      <c r="F159" s="296"/>
      <c r="G159" s="297"/>
    </row>
    <row r="160" spans="1:15" s="139" customFormat="1" x14ac:dyDescent="0.35">
      <c r="A160" s="295"/>
      <c r="B160" s="296"/>
      <c r="C160" s="296"/>
      <c r="D160" s="296"/>
      <c r="E160" s="296"/>
      <c r="F160" s="296"/>
      <c r="G160" s="297"/>
    </row>
    <row r="161" spans="1:7" s="139" customFormat="1" ht="15" customHeight="1" x14ac:dyDescent="0.35">
      <c r="A161" s="295"/>
      <c r="B161" s="296"/>
      <c r="C161" s="296"/>
      <c r="D161" s="296"/>
      <c r="E161" s="296"/>
      <c r="F161" s="296"/>
      <c r="G161" s="297"/>
    </row>
    <row r="162" spans="1:7" s="139" customFormat="1" ht="15" customHeight="1" x14ac:dyDescent="0.35">
      <c r="A162" s="262"/>
      <c r="B162" s="172"/>
      <c r="C162" s="172"/>
      <c r="D162" s="172"/>
      <c r="E162" s="172"/>
      <c r="F162" s="172"/>
      <c r="G162" s="247"/>
    </row>
    <row r="163" spans="1:7" s="139" customFormat="1" x14ac:dyDescent="0.35">
      <c r="A163" s="295" t="s">
        <v>25</v>
      </c>
      <c r="B163" s="296"/>
      <c r="C163" s="296"/>
      <c r="D163" s="296"/>
      <c r="E163" s="296"/>
      <c r="F163" s="296"/>
      <c r="G163" s="297"/>
    </row>
    <row r="164" spans="1:7" s="139" customFormat="1" ht="15" customHeight="1" x14ac:dyDescent="0.35">
      <c r="A164" s="295"/>
      <c r="B164" s="296"/>
      <c r="C164" s="296"/>
      <c r="D164" s="296"/>
      <c r="E164" s="296"/>
      <c r="F164" s="296"/>
      <c r="G164" s="297"/>
    </row>
    <row r="165" spans="1:7" s="139" customFormat="1" ht="15" customHeight="1" x14ac:dyDescent="0.35">
      <c r="A165" s="295"/>
      <c r="B165" s="296"/>
      <c r="C165" s="296"/>
      <c r="D165" s="296"/>
      <c r="E165" s="296"/>
      <c r="F165" s="296"/>
      <c r="G165" s="297"/>
    </row>
    <row r="166" spans="1:7" s="139" customFormat="1" ht="15" customHeight="1" x14ac:dyDescent="0.35">
      <c r="A166" s="295"/>
      <c r="B166" s="296"/>
      <c r="C166" s="296"/>
      <c r="D166" s="296"/>
      <c r="E166" s="296"/>
      <c r="F166" s="296"/>
      <c r="G166" s="297"/>
    </row>
    <row r="167" spans="1:7" s="139" customFormat="1" ht="15" customHeight="1" x14ac:dyDescent="0.35">
      <c r="A167" s="295"/>
      <c r="B167" s="296"/>
      <c r="C167" s="296"/>
      <c r="D167" s="296"/>
      <c r="E167" s="296"/>
      <c r="F167" s="296"/>
      <c r="G167" s="297"/>
    </row>
    <row r="168" spans="1:7" s="139" customFormat="1" ht="15" customHeight="1" x14ac:dyDescent="0.35">
      <c r="A168" s="295"/>
      <c r="B168" s="296"/>
      <c r="C168" s="296"/>
      <c r="D168" s="296"/>
      <c r="E168" s="296"/>
      <c r="F168" s="296"/>
      <c r="G168" s="297"/>
    </row>
    <row r="169" spans="1:7" s="139" customFormat="1" ht="15" customHeight="1" x14ac:dyDescent="0.35">
      <c r="A169" s="295"/>
      <c r="B169" s="296"/>
      <c r="C169" s="296"/>
      <c r="D169" s="296"/>
      <c r="E169" s="296"/>
      <c r="F169" s="296"/>
      <c r="G169" s="297"/>
    </row>
    <row r="170" spans="1:7" s="139" customFormat="1" ht="15" customHeight="1" x14ac:dyDescent="0.35">
      <c r="A170" s="295"/>
      <c r="B170" s="296"/>
      <c r="C170" s="296"/>
      <c r="D170" s="296"/>
      <c r="E170" s="296"/>
      <c r="F170" s="296"/>
      <c r="G170" s="297"/>
    </row>
    <row r="171" spans="1:7" s="139" customFormat="1" ht="15" customHeight="1" x14ac:dyDescent="0.35">
      <c r="A171" s="334"/>
      <c r="B171" s="335"/>
      <c r="C171" s="335"/>
      <c r="D171" s="335"/>
      <c r="E171" s="335"/>
      <c r="F171" s="335"/>
      <c r="G171" s="336"/>
    </row>
    <row r="172" spans="1:7" s="139" customFormat="1" ht="15" customHeight="1" x14ac:dyDescent="0.35">
      <c r="A172" s="261"/>
      <c r="B172" s="261"/>
      <c r="C172" s="261"/>
      <c r="D172" s="261"/>
      <c r="E172" s="261"/>
      <c r="F172" s="261"/>
      <c r="G172" s="261"/>
    </row>
    <row r="173" spans="1:7" s="139" customFormat="1" ht="15" customHeight="1" x14ac:dyDescent="0.35">
      <c r="A173" s="331" t="s">
        <v>26</v>
      </c>
      <c r="B173" s="332"/>
      <c r="C173" s="332"/>
      <c r="D173" s="332"/>
      <c r="E173" s="332"/>
      <c r="F173" s="332"/>
      <c r="G173" s="333"/>
    </row>
    <row r="174" spans="1:7" s="139" customFormat="1" x14ac:dyDescent="0.35">
      <c r="A174" s="263"/>
      <c r="B174" s="264"/>
      <c r="C174" s="264"/>
      <c r="D174" s="264"/>
      <c r="E174" s="264"/>
      <c r="F174" s="264"/>
      <c r="G174" s="265"/>
    </row>
    <row r="175" spans="1:7" s="139" customFormat="1" x14ac:dyDescent="0.35">
      <c r="A175" s="292" t="s">
        <v>27</v>
      </c>
      <c r="B175" s="293"/>
      <c r="C175" s="293"/>
      <c r="D175" s="293"/>
      <c r="E175" s="293"/>
      <c r="F175" s="293"/>
      <c r="G175" s="294"/>
    </row>
    <row r="176" spans="1:7" s="139" customFormat="1" x14ac:dyDescent="0.35">
      <c r="A176" s="292"/>
      <c r="B176" s="293"/>
      <c r="C176" s="293"/>
      <c r="D176" s="293"/>
      <c r="E176" s="293"/>
      <c r="F176" s="293"/>
      <c r="G176" s="294"/>
    </row>
    <row r="177" spans="1:7" s="139" customFormat="1" x14ac:dyDescent="0.35">
      <c r="A177" s="292"/>
      <c r="B177" s="293"/>
      <c r="C177" s="293"/>
      <c r="D177" s="293"/>
      <c r="E177" s="293"/>
      <c r="F177" s="293"/>
      <c r="G177" s="294"/>
    </row>
    <row r="178" spans="1:7" s="139" customFormat="1" x14ac:dyDescent="0.35">
      <c r="A178" s="298"/>
      <c r="B178" s="299"/>
      <c r="C178" s="299"/>
      <c r="D178" s="299"/>
      <c r="E178" s="299"/>
      <c r="F178" s="299"/>
      <c r="G178" s="300"/>
    </row>
    <row r="179" spans="1:7" s="139" customFormat="1" x14ac:dyDescent="0.35">
      <c r="A179" s="264"/>
      <c r="B179" s="264"/>
      <c r="C179" s="264"/>
      <c r="D179" s="264"/>
      <c r="E179" s="264"/>
      <c r="F179" s="264"/>
      <c r="G179" s="264"/>
    </row>
    <row r="180" spans="1:7" s="139" customFormat="1" x14ac:dyDescent="0.35">
      <c r="A180" s="264"/>
      <c r="B180" s="264"/>
      <c r="C180" s="264"/>
      <c r="D180" s="264"/>
      <c r="E180" s="264"/>
      <c r="F180" s="264"/>
      <c r="G180" s="264"/>
    </row>
    <row r="181" spans="1:7" s="139" customFormat="1" x14ac:dyDescent="0.35">
      <c r="A181" s="264"/>
      <c r="B181" s="264"/>
      <c r="C181" s="264"/>
      <c r="D181" s="264"/>
      <c r="E181" s="264"/>
      <c r="F181" s="264"/>
      <c r="G181" s="264"/>
    </row>
    <row r="182" spans="1:7" s="139" customFormat="1" x14ac:dyDescent="0.35">
      <c r="A182" s="264"/>
      <c r="B182" s="264"/>
      <c r="C182" s="264"/>
      <c r="D182" s="264"/>
      <c r="E182" s="264"/>
      <c r="F182" s="264"/>
      <c r="G182" s="264"/>
    </row>
    <row r="183" spans="1:7" s="139" customFormat="1" x14ac:dyDescent="0.35">
      <c r="A183" s="264"/>
      <c r="B183" s="264"/>
      <c r="C183" s="264"/>
      <c r="D183" s="264"/>
      <c r="E183" s="264"/>
      <c r="F183" s="264"/>
      <c r="G183" s="264"/>
    </row>
    <row r="184" spans="1:7" s="139" customFormat="1" x14ac:dyDescent="0.35">
      <c r="A184" s="264"/>
      <c r="B184" s="264"/>
      <c r="C184" s="264"/>
      <c r="D184" s="264"/>
      <c r="E184" s="264"/>
      <c r="F184" s="264"/>
      <c r="G184" s="264"/>
    </row>
    <row r="185" spans="1:7" s="139" customFormat="1" x14ac:dyDescent="0.35">
      <c r="A185" s="264"/>
      <c r="B185" s="264"/>
      <c r="C185" s="264"/>
      <c r="D185" s="264"/>
      <c r="E185" s="264"/>
      <c r="F185" s="264"/>
      <c r="G185" s="264"/>
    </row>
    <row r="186" spans="1:7" s="139" customFormat="1" x14ac:dyDescent="0.35">
      <c r="A186" s="264"/>
      <c r="B186" s="264"/>
      <c r="C186" s="264"/>
      <c r="D186" s="264"/>
      <c r="E186" s="264"/>
      <c r="F186" s="264"/>
      <c r="G186" s="264"/>
    </row>
    <row r="187" spans="1:7" s="139" customFormat="1" x14ac:dyDescent="0.35">
      <c r="A187" s="264"/>
      <c r="B187" s="264"/>
      <c r="C187" s="264"/>
      <c r="D187" s="264"/>
      <c r="E187" s="264"/>
      <c r="F187" s="264"/>
      <c r="G187" s="264"/>
    </row>
    <row r="188" spans="1:7" s="139" customFormat="1" x14ac:dyDescent="0.35">
      <c r="A188" s="264"/>
      <c r="B188" s="264"/>
      <c r="C188" s="264"/>
      <c r="D188" s="264"/>
      <c r="E188" s="264"/>
      <c r="F188" s="264"/>
      <c r="G188" s="264"/>
    </row>
    <row r="189" spans="1:7" s="139" customFormat="1" x14ac:dyDescent="0.35">
      <c r="A189" s="264"/>
      <c r="B189" s="264"/>
      <c r="C189" s="264"/>
      <c r="D189" s="264"/>
      <c r="E189" s="264"/>
      <c r="F189" s="264"/>
      <c r="G189" s="264"/>
    </row>
    <row r="190" spans="1:7" s="139" customFormat="1" x14ac:dyDescent="0.35">
      <c r="A190" s="264"/>
      <c r="B190" s="264"/>
      <c r="C190" s="264"/>
      <c r="D190" s="264"/>
      <c r="E190" s="264"/>
      <c r="F190" s="264"/>
      <c r="G190" s="264"/>
    </row>
    <row r="191" spans="1:7" s="139" customFormat="1" x14ac:dyDescent="0.35">
      <c r="A191" s="264"/>
      <c r="B191" s="264"/>
      <c r="C191" s="264"/>
      <c r="D191" s="264"/>
      <c r="E191" s="264"/>
      <c r="F191" s="264"/>
      <c r="G191" s="264"/>
    </row>
    <row r="192" spans="1:7" s="139" customFormat="1" x14ac:dyDescent="0.35">
      <c r="A192" s="264"/>
      <c r="B192" s="264"/>
      <c r="C192" s="264"/>
      <c r="D192" s="264"/>
      <c r="E192" s="264"/>
      <c r="F192" s="264"/>
      <c r="G192" s="264"/>
    </row>
    <row r="193" spans="1:12" s="139" customFormat="1" x14ac:dyDescent="0.35">
      <c r="A193" s="264"/>
      <c r="B193" s="264"/>
      <c r="C193" s="264"/>
      <c r="D193" s="264"/>
      <c r="E193" s="264"/>
      <c r="F193" s="264"/>
      <c r="G193" s="264"/>
    </row>
    <row r="194" spans="1:12" s="139" customFormat="1" x14ac:dyDescent="0.35">
      <c r="A194" s="264"/>
      <c r="B194" s="264"/>
      <c r="C194" s="264"/>
      <c r="D194" s="264"/>
      <c r="E194" s="264"/>
      <c r="F194" s="264"/>
      <c r="G194" s="264"/>
    </row>
    <row r="195" spans="1:12" s="139" customFormat="1" x14ac:dyDescent="0.35">
      <c r="A195" s="264"/>
      <c r="B195" s="264"/>
      <c r="C195" s="264"/>
      <c r="D195" s="264"/>
      <c r="E195" s="264"/>
      <c r="F195" s="264"/>
      <c r="G195" s="264"/>
    </row>
    <row r="196" spans="1:12" s="139" customFormat="1" x14ac:dyDescent="0.35">
      <c r="A196" s="264"/>
      <c r="B196" s="264"/>
      <c r="C196" s="264"/>
      <c r="D196" s="264"/>
      <c r="E196" s="264"/>
      <c r="F196" s="264"/>
      <c r="G196" s="264"/>
    </row>
    <row r="197" spans="1:12" s="139" customFormat="1" x14ac:dyDescent="0.35">
      <c r="A197" s="264"/>
      <c r="B197" s="264"/>
      <c r="C197" s="264"/>
      <c r="D197" s="264"/>
      <c r="E197" s="264"/>
      <c r="F197" s="264"/>
      <c r="G197" s="264"/>
    </row>
    <row r="198" spans="1:12" s="139" customFormat="1" x14ac:dyDescent="0.35">
      <c r="A198" s="264"/>
      <c r="B198" s="264"/>
      <c r="C198" s="264"/>
      <c r="D198" s="264"/>
      <c r="E198" s="264"/>
      <c r="F198" s="264"/>
      <c r="G198" s="264"/>
    </row>
    <row r="199" spans="1:12" s="139" customFormat="1" x14ac:dyDescent="0.35">
      <c r="A199" s="264"/>
      <c r="B199" s="264"/>
      <c r="C199" s="264"/>
      <c r="D199" s="264"/>
      <c r="E199" s="264"/>
      <c r="F199" s="264"/>
      <c r="G199" s="264"/>
    </row>
    <row r="200" spans="1:12" s="139" customFormat="1" x14ac:dyDescent="0.35">
      <c r="A200" s="331" t="s">
        <v>28</v>
      </c>
      <c r="B200" s="332"/>
      <c r="C200" s="332"/>
      <c r="D200" s="332"/>
      <c r="E200" s="332"/>
      <c r="F200" s="332"/>
      <c r="G200" s="333"/>
    </row>
    <row r="201" spans="1:12" s="139" customFormat="1" x14ac:dyDescent="0.35">
      <c r="A201" s="175"/>
      <c r="B201" s="267"/>
      <c r="C201" s="267"/>
      <c r="D201" s="267"/>
      <c r="E201" s="267"/>
      <c r="F201" s="267"/>
      <c r="G201" s="268"/>
    </row>
    <row r="202" spans="1:12" s="139" customFormat="1" x14ac:dyDescent="0.35">
      <c r="A202" s="295" t="s">
        <v>29</v>
      </c>
      <c r="B202" s="296"/>
      <c r="C202" s="296"/>
      <c r="D202" s="296"/>
      <c r="E202" s="296"/>
      <c r="F202" s="296"/>
      <c r="G202" s="297"/>
    </row>
    <row r="203" spans="1:12" s="139" customFormat="1" x14ac:dyDescent="0.35">
      <c r="A203" s="295"/>
      <c r="B203" s="296"/>
      <c r="C203" s="296"/>
      <c r="D203" s="296"/>
      <c r="E203" s="296"/>
      <c r="F203" s="296"/>
      <c r="G203" s="297"/>
    </row>
    <row r="204" spans="1:12" s="139" customFormat="1" ht="15" customHeight="1" x14ac:dyDescent="0.35">
      <c r="A204" s="346" t="s">
        <v>30</v>
      </c>
      <c r="B204" s="347"/>
      <c r="C204" s="347"/>
      <c r="D204" s="347"/>
      <c r="E204" s="347"/>
      <c r="F204" s="347"/>
      <c r="G204" s="348"/>
    </row>
    <row r="205" spans="1:12" s="139" customFormat="1" x14ac:dyDescent="0.35">
      <c r="A205" s="346"/>
      <c r="B205" s="347"/>
      <c r="C205" s="347"/>
      <c r="D205" s="347"/>
      <c r="E205" s="347"/>
      <c r="F205" s="347"/>
      <c r="G205" s="348"/>
    </row>
    <row r="206" spans="1:12" ht="15" customHeight="1" x14ac:dyDescent="0.35">
      <c r="A206" s="292" t="s">
        <v>31</v>
      </c>
      <c r="B206" s="293"/>
      <c r="C206" s="293"/>
      <c r="D206" s="293"/>
      <c r="E206" s="293"/>
      <c r="F206" s="293"/>
      <c r="G206" s="294"/>
      <c r="H206" s="139"/>
      <c r="I206" s="139"/>
      <c r="J206" s="139"/>
      <c r="K206" s="139"/>
      <c r="L206" s="139"/>
    </row>
    <row r="207" spans="1:12" s="139" customFormat="1" x14ac:dyDescent="0.35">
      <c r="A207" s="292"/>
      <c r="B207" s="293"/>
      <c r="C207" s="293"/>
      <c r="D207" s="293"/>
      <c r="E207" s="293"/>
      <c r="F207" s="293"/>
      <c r="G207" s="294"/>
    </row>
    <row r="208" spans="1:12" s="139" customFormat="1" x14ac:dyDescent="0.35">
      <c r="A208" s="340" t="s">
        <v>32</v>
      </c>
      <c r="B208" s="341"/>
      <c r="C208" s="341"/>
      <c r="D208" s="341"/>
      <c r="E208" s="341"/>
      <c r="F208" s="341"/>
      <c r="G208" s="342"/>
    </row>
    <row r="209" spans="1:12" x14ac:dyDescent="0.35">
      <c r="A209" s="340"/>
      <c r="B209" s="341"/>
      <c r="C209" s="341"/>
      <c r="D209" s="341"/>
      <c r="E209" s="341"/>
      <c r="F209" s="341"/>
      <c r="G209" s="342"/>
      <c r="H209" s="139"/>
      <c r="I209" s="139"/>
      <c r="J209" s="139"/>
      <c r="K209" s="139"/>
      <c r="L209" s="139"/>
    </row>
    <row r="210" spans="1:12" s="139" customFormat="1" ht="15" customHeight="1" x14ac:dyDescent="0.35">
      <c r="A210" s="340"/>
      <c r="B210" s="341"/>
      <c r="C210" s="341"/>
      <c r="D210" s="341"/>
      <c r="E210" s="341"/>
      <c r="F210" s="341"/>
      <c r="G210" s="342"/>
    </row>
    <row r="211" spans="1:12" ht="15" customHeight="1" x14ac:dyDescent="0.35">
      <c r="A211" s="295" t="s">
        <v>33</v>
      </c>
      <c r="B211" s="296"/>
      <c r="C211" s="296"/>
      <c r="D211" s="296"/>
      <c r="E211" s="296"/>
      <c r="F211" s="296"/>
      <c r="G211" s="297"/>
      <c r="H211" s="139"/>
      <c r="I211" s="139"/>
      <c r="J211" s="139"/>
      <c r="K211" s="139"/>
      <c r="L211" s="139"/>
    </row>
    <row r="212" spans="1:12" s="139" customFormat="1" ht="15" customHeight="1" x14ac:dyDescent="0.35">
      <c r="A212" s="295"/>
      <c r="B212" s="296"/>
      <c r="C212" s="296"/>
      <c r="D212" s="296"/>
      <c r="E212" s="296"/>
      <c r="F212" s="296"/>
      <c r="G212" s="297"/>
    </row>
    <row r="213" spans="1:12" s="139" customFormat="1" ht="15" customHeight="1" x14ac:dyDescent="0.35">
      <c r="A213" s="295"/>
      <c r="B213" s="296"/>
      <c r="C213" s="296"/>
      <c r="D213" s="296"/>
      <c r="E213" s="296"/>
      <c r="F213" s="296"/>
      <c r="G213" s="297"/>
    </row>
    <row r="214" spans="1:12" s="139" customFormat="1" ht="15" customHeight="1" x14ac:dyDescent="0.35">
      <c r="A214" s="292" t="s">
        <v>34</v>
      </c>
      <c r="B214" s="293"/>
      <c r="C214" s="293"/>
      <c r="D214" s="293"/>
      <c r="E214" s="293"/>
      <c r="F214" s="293"/>
      <c r="G214" s="294"/>
    </row>
    <row r="215" spans="1:12" s="139" customFormat="1" ht="15" customHeight="1" x14ac:dyDescent="0.35">
      <c r="A215" s="292"/>
      <c r="B215" s="293"/>
      <c r="C215" s="293"/>
      <c r="D215" s="293"/>
      <c r="E215" s="293"/>
      <c r="F215" s="293"/>
      <c r="G215" s="294"/>
    </row>
    <row r="216" spans="1:12" s="139" customFormat="1" x14ac:dyDescent="0.35">
      <c r="A216" s="343" t="s">
        <v>35</v>
      </c>
      <c r="B216" s="344"/>
      <c r="C216" s="344"/>
      <c r="D216" s="344"/>
      <c r="E216" s="344"/>
      <c r="F216" s="344"/>
      <c r="G216" s="345"/>
    </row>
    <row r="217" spans="1:12" x14ac:dyDescent="0.35">
      <c r="A217" s="292" t="s">
        <v>36</v>
      </c>
      <c r="B217" s="293"/>
      <c r="C217" s="293"/>
      <c r="D217" s="293"/>
      <c r="E217" s="293"/>
      <c r="F217" s="293"/>
      <c r="G217" s="294"/>
      <c r="H217" s="139"/>
      <c r="I217" s="139"/>
      <c r="J217" s="139"/>
      <c r="K217" s="139"/>
      <c r="L217" s="139"/>
    </row>
    <row r="218" spans="1:12" s="139" customFormat="1" x14ac:dyDescent="0.35">
      <c r="A218" s="292"/>
      <c r="B218" s="293"/>
      <c r="C218" s="293"/>
      <c r="D218" s="293"/>
      <c r="E218" s="293"/>
      <c r="F218" s="293"/>
      <c r="G218" s="294"/>
    </row>
    <row r="219" spans="1:12" x14ac:dyDescent="0.35">
      <c r="A219" s="295" t="s">
        <v>37</v>
      </c>
      <c r="B219" s="296"/>
      <c r="C219" s="296"/>
      <c r="D219" s="296"/>
      <c r="E219" s="296"/>
      <c r="F219" s="296"/>
      <c r="G219" s="297"/>
      <c r="H219" s="139"/>
      <c r="I219" s="139"/>
      <c r="J219" s="139"/>
      <c r="K219" s="139"/>
      <c r="L219" s="139"/>
    </row>
    <row r="220" spans="1:12" s="139" customFormat="1" x14ac:dyDescent="0.35">
      <c r="A220" s="292" t="s">
        <v>38</v>
      </c>
      <c r="B220" s="293"/>
      <c r="C220" s="293"/>
      <c r="D220" s="293"/>
      <c r="E220" s="293"/>
      <c r="F220" s="293"/>
      <c r="G220" s="294"/>
    </row>
    <row r="221" spans="1:12" s="139" customFormat="1" ht="15" customHeight="1" x14ac:dyDescent="0.35">
      <c r="A221" s="292"/>
      <c r="B221" s="293"/>
      <c r="C221" s="293"/>
      <c r="D221" s="293"/>
      <c r="E221" s="293"/>
      <c r="F221" s="293"/>
      <c r="G221" s="294"/>
    </row>
    <row r="222" spans="1:12" x14ac:dyDescent="0.35">
      <c r="A222" s="292" t="s">
        <v>39</v>
      </c>
      <c r="B222" s="293"/>
      <c r="C222" s="293"/>
      <c r="D222" s="293"/>
      <c r="E222" s="293"/>
      <c r="F222" s="293"/>
      <c r="G222" s="294"/>
      <c r="H222" s="139"/>
      <c r="I222" s="139"/>
      <c r="J222" s="139"/>
      <c r="K222" s="139"/>
      <c r="L222" s="139"/>
    </row>
    <row r="223" spans="1:12" x14ac:dyDescent="0.35">
      <c r="A223" s="292"/>
      <c r="B223" s="293"/>
      <c r="C223" s="293"/>
      <c r="D223" s="293"/>
      <c r="E223" s="293"/>
      <c r="F223" s="293"/>
      <c r="G223" s="294"/>
      <c r="H223" s="139"/>
      <c r="I223" s="139"/>
      <c r="J223" s="139"/>
      <c r="K223" s="139"/>
      <c r="L223" s="139"/>
    </row>
    <row r="224" spans="1:12" ht="15" customHeight="1" x14ac:dyDescent="0.35">
      <c r="A224" s="292"/>
      <c r="B224" s="293"/>
      <c r="C224" s="293"/>
      <c r="D224" s="293"/>
      <c r="E224" s="293"/>
      <c r="F224" s="293"/>
      <c r="G224" s="294"/>
      <c r="H224" s="139"/>
      <c r="I224" s="139"/>
      <c r="J224" s="139"/>
      <c r="K224" s="139"/>
      <c r="L224" s="139"/>
    </row>
    <row r="225" spans="1:12" s="139" customFormat="1" x14ac:dyDescent="0.35">
      <c r="A225" s="292"/>
      <c r="B225" s="293"/>
      <c r="C225" s="293"/>
      <c r="D225" s="293"/>
      <c r="E225" s="293"/>
      <c r="F225" s="293"/>
      <c r="G225" s="294"/>
    </row>
    <row r="226" spans="1:12" s="139" customFormat="1" x14ac:dyDescent="0.35">
      <c r="A226" s="292" t="s">
        <v>40</v>
      </c>
      <c r="B226" s="293"/>
      <c r="C226" s="293"/>
      <c r="D226" s="293"/>
      <c r="E226" s="293"/>
      <c r="F226" s="293"/>
      <c r="G226" s="294"/>
    </row>
    <row r="227" spans="1:12" s="139" customFormat="1" x14ac:dyDescent="0.35">
      <c r="A227" s="292"/>
      <c r="B227" s="293"/>
      <c r="C227" s="293"/>
      <c r="D227" s="293"/>
      <c r="E227" s="293"/>
      <c r="F227" s="293"/>
      <c r="G227" s="294"/>
    </row>
    <row r="228" spans="1:12" s="139" customFormat="1" ht="15" customHeight="1" x14ac:dyDescent="0.35">
      <c r="A228" s="292"/>
      <c r="B228" s="293"/>
      <c r="C228" s="293"/>
      <c r="D228" s="293"/>
      <c r="E228" s="293"/>
      <c r="F228" s="293"/>
      <c r="G228" s="294"/>
    </row>
    <row r="229" spans="1:12" s="139" customFormat="1" x14ac:dyDescent="0.35">
      <c r="A229" s="292" t="s">
        <v>41</v>
      </c>
      <c r="B229" s="293"/>
      <c r="C229" s="293"/>
      <c r="D229" s="293"/>
      <c r="E229" s="293"/>
      <c r="F229" s="293"/>
      <c r="G229" s="294"/>
    </row>
    <row r="230" spans="1:12" s="139" customFormat="1" x14ac:dyDescent="0.35">
      <c r="A230" s="292"/>
      <c r="B230" s="293"/>
      <c r="C230" s="293"/>
      <c r="D230" s="293"/>
      <c r="E230" s="293"/>
      <c r="F230" s="293"/>
      <c r="G230" s="294"/>
    </row>
    <row r="231" spans="1:12" ht="15" customHeight="1" x14ac:dyDescent="0.35">
      <c r="A231" s="292"/>
      <c r="B231" s="293"/>
      <c r="C231" s="293"/>
      <c r="D231" s="293"/>
      <c r="E231" s="293"/>
      <c r="F231" s="293"/>
      <c r="G231" s="294"/>
      <c r="H231" s="139"/>
      <c r="I231" s="139"/>
      <c r="J231" s="139"/>
      <c r="K231" s="139"/>
      <c r="L231" s="139"/>
    </row>
    <row r="232" spans="1:12" s="139" customFormat="1" ht="15" customHeight="1" x14ac:dyDescent="0.35">
      <c r="A232" s="292"/>
      <c r="B232" s="293"/>
      <c r="C232" s="293"/>
      <c r="D232" s="293"/>
      <c r="E232" s="293"/>
      <c r="F232" s="293"/>
      <c r="G232" s="294"/>
    </row>
    <row r="233" spans="1:12" s="139" customFormat="1" x14ac:dyDescent="0.35">
      <c r="A233" s="292" t="s">
        <v>42</v>
      </c>
      <c r="B233" s="293"/>
      <c r="C233" s="293"/>
      <c r="D233" s="293"/>
      <c r="E233" s="293"/>
      <c r="F233" s="293"/>
      <c r="G233" s="294"/>
    </row>
    <row r="234" spans="1:12" s="139" customFormat="1" x14ac:dyDescent="0.35">
      <c r="A234" s="292"/>
      <c r="B234" s="293"/>
      <c r="C234" s="293"/>
      <c r="D234" s="293"/>
      <c r="E234" s="293"/>
      <c r="F234" s="293"/>
      <c r="G234" s="294"/>
    </row>
    <row r="235" spans="1:12" ht="15" customHeight="1" x14ac:dyDescent="0.35">
      <c r="A235" s="292"/>
      <c r="B235" s="293"/>
      <c r="C235" s="293"/>
      <c r="D235" s="293"/>
      <c r="E235" s="293"/>
      <c r="F235" s="293"/>
      <c r="G235" s="294"/>
      <c r="H235" s="139"/>
      <c r="I235" s="139"/>
      <c r="J235" s="139"/>
      <c r="K235" s="139"/>
      <c r="L235" s="139"/>
    </row>
    <row r="236" spans="1:12" x14ac:dyDescent="0.35">
      <c r="A236" s="295" t="s">
        <v>43</v>
      </c>
      <c r="B236" s="296"/>
      <c r="C236" s="296"/>
      <c r="D236" s="296"/>
      <c r="E236" s="296"/>
      <c r="F236" s="296"/>
      <c r="G236" s="297"/>
      <c r="H236" s="139"/>
      <c r="I236" s="139"/>
      <c r="J236" s="139"/>
      <c r="K236" s="139"/>
      <c r="L236" s="139"/>
    </row>
    <row r="237" spans="1:12" x14ac:dyDescent="0.35">
      <c r="A237" s="295"/>
      <c r="B237" s="296"/>
      <c r="C237" s="296"/>
      <c r="D237" s="296"/>
      <c r="E237" s="296"/>
      <c r="F237" s="296"/>
      <c r="G237" s="297"/>
      <c r="H237" s="139"/>
      <c r="I237" s="139"/>
      <c r="J237" s="139"/>
      <c r="K237" s="139"/>
      <c r="L237" s="139"/>
    </row>
    <row r="238" spans="1:12" ht="15" customHeight="1" x14ac:dyDescent="0.35">
      <c r="A238" s="334"/>
      <c r="B238" s="335"/>
      <c r="C238" s="335"/>
      <c r="D238" s="335"/>
      <c r="E238" s="335"/>
      <c r="F238" s="335"/>
      <c r="G238" s="336"/>
      <c r="H238" s="139"/>
      <c r="I238" s="139"/>
      <c r="J238" s="139"/>
      <c r="K238" s="139"/>
      <c r="L238" s="139"/>
    </row>
    <row r="239" spans="1:12" x14ac:dyDescent="0.35">
      <c r="A239" s="267"/>
      <c r="B239" s="267"/>
      <c r="C239" s="267"/>
      <c r="D239" s="267"/>
      <c r="E239" s="267"/>
      <c r="F239" s="267"/>
      <c r="G239" s="267"/>
      <c r="H239" s="139"/>
      <c r="I239" s="139"/>
      <c r="J239" s="139"/>
      <c r="K239" s="139"/>
      <c r="L239" s="139"/>
    </row>
    <row r="240" spans="1:12" x14ac:dyDescent="0.35">
      <c r="A240" s="339" t="str">
        <f>Eiche!A47</f>
        <v>Klimarechner DFWR, Stand: 21.06.2018</v>
      </c>
      <c r="B240" s="339"/>
      <c r="C240" s="339"/>
      <c r="D240" s="139"/>
      <c r="E240" s="139"/>
      <c r="F240" s="139"/>
      <c r="G240" s="139"/>
      <c r="H240" s="139"/>
      <c r="I240" s="139"/>
      <c r="J240" s="139"/>
      <c r="K240" s="139"/>
      <c r="L240" s="139"/>
    </row>
    <row r="241" s="139" customFormat="1" x14ac:dyDescent="0.35"/>
  </sheetData>
  <sheetProtection algorithmName="SHA-512" hashValue="60bK2JPlrbilbbfQIfMF56Pm6SHTmEehDgRQtrILSfS1aMOPl1pDoST8MKf6hknPYAENsiIP9x6Z3YFJfGXd2Q==" saltValue="9TJbt73KYak9N2axATxKKw==" spinCount="100000" sheet="1" objects="1" scenarios="1"/>
  <mergeCells count="52">
    <mergeCell ref="A226:G228"/>
    <mergeCell ref="A222:G225"/>
    <mergeCell ref="A1:C2"/>
    <mergeCell ref="A240:C240"/>
    <mergeCell ref="A236:G238"/>
    <mergeCell ref="A219:G219"/>
    <mergeCell ref="A202:G203"/>
    <mergeCell ref="A233:G235"/>
    <mergeCell ref="A229:G232"/>
    <mergeCell ref="A220:G221"/>
    <mergeCell ref="A200:G200"/>
    <mergeCell ref="A208:G210"/>
    <mergeCell ref="A211:G213"/>
    <mergeCell ref="A216:G216"/>
    <mergeCell ref="A217:G218"/>
    <mergeCell ref="A204:G205"/>
    <mergeCell ref="A206:G207"/>
    <mergeCell ref="A214:G215"/>
    <mergeCell ref="A131:G132"/>
    <mergeCell ref="A133:G134"/>
    <mergeCell ref="A173:G173"/>
    <mergeCell ref="A175:G178"/>
    <mergeCell ref="A163:G171"/>
    <mergeCell ref="A151:G161"/>
    <mergeCell ref="A111:G111"/>
    <mergeCell ref="A149:G149"/>
    <mergeCell ref="A112:G113"/>
    <mergeCell ref="A114:G117"/>
    <mergeCell ref="A122:G124"/>
    <mergeCell ref="A118:G121"/>
    <mergeCell ref="A125:G126"/>
    <mergeCell ref="A127:G130"/>
    <mergeCell ref="A95:G99"/>
    <mergeCell ref="A100:G107"/>
    <mergeCell ref="A64:G64"/>
    <mergeCell ref="A109:G109"/>
    <mergeCell ref="A66:G72"/>
    <mergeCell ref="A73:G78"/>
    <mergeCell ref="A79:G94"/>
    <mergeCell ref="A58:G62"/>
    <mergeCell ref="A47:G49"/>
    <mergeCell ref="A37:G41"/>
    <mergeCell ref="A42:G43"/>
    <mergeCell ref="A44:G46"/>
    <mergeCell ref="A50:G53"/>
    <mergeCell ref="A54:G57"/>
    <mergeCell ref="A30:G30"/>
    <mergeCell ref="A3:G3"/>
    <mergeCell ref="A32:G34"/>
    <mergeCell ref="A35:G36"/>
    <mergeCell ref="A4:G20"/>
    <mergeCell ref="A22:G28"/>
  </mergeCells>
  <pageMargins left="0.7" right="0.7" top="0.78740157499999996" bottom="0.78740157499999996"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80FF"/>
  </sheetPr>
  <dimension ref="A1:AB65"/>
  <sheetViews>
    <sheetView workbookViewId="0"/>
  </sheetViews>
  <sheetFormatPr baseColWidth="10" defaultColWidth="12.7265625" defaultRowHeight="14.5" x14ac:dyDescent="0.35"/>
  <cols>
    <col min="1" max="1" width="35.7265625" style="13" customWidth="1"/>
    <col min="2" max="14" width="12.7265625" style="13" customWidth="1"/>
    <col min="15" max="16384" width="12.7265625" style="13"/>
  </cols>
  <sheetData>
    <row r="1" spans="1:14" ht="23.5" x14ac:dyDescent="0.55000000000000004">
      <c r="A1" s="10" t="s">
        <v>84</v>
      </c>
      <c r="B1" s="11"/>
      <c r="C1" s="11"/>
      <c r="D1" s="139"/>
      <c r="E1" s="139"/>
      <c r="F1" s="2"/>
      <c r="G1" s="139"/>
      <c r="H1" s="139"/>
      <c r="I1" s="139"/>
      <c r="J1" s="139"/>
      <c r="K1" s="139"/>
      <c r="L1" s="139"/>
      <c r="M1" s="139"/>
      <c r="N1" s="139"/>
    </row>
    <row r="3" spans="1:14" ht="21" x14ac:dyDescent="0.5">
      <c r="A3" s="408" t="s">
        <v>142</v>
      </c>
      <c r="B3" s="408"/>
      <c r="C3" s="139"/>
      <c r="D3" s="139"/>
      <c r="E3" s="139"/>
      <c r="F3" s="139"/>
      <c r="G3" s="139"/>
      <c r="H3" s="139"/>
      <c r="I3" s="139"/>
      <c r="J3" s="139"/>
      <c r="K3" s="139"/>
      <c r="L3" s="139"/>
      <c r="M3" s="139"/>
      <c r="N3" s="139"/>
    </row>
    <row r="4" spans="1:14" x14ac:dyDescent="0.35">
      <c r="A4" s="12"/>
      <c r="B4" s="139"/>
      <c r="C4" s="139"/>
      <c r="D4" s="139"/>
      <c r="E4" s="139"/>
      <c r="F4" s="139"/>
      <c r="G4" s="139"/>
      <c r="H4" s="139"/>
      <c r="I4" s="139"/>
      <c r="J4" s="139"/>
      <c r="K4" s="139"/>
      <c r="L4" s="139"/>
      <c r="M4" s="139"/>
      <c r="N4" s="139"/>
    </row>
    <row r="5" spans="1:14" x14ac:dyDescent="0.35">
      <c r="A5" s="14" t="str">
        <f>Eingabe!$A$10</f>
        <v>Altersklasse</v>
      </c>
      <c r="B5" s="87" t="str">
        <f>Eingabe!$B$10</f>
        <v>[Jahre]</v>
      </c>
      <c r="C5" s="28" t="s">
        <v>53</v>
      </c>
      <c r="D5" s="89" t="str">
        <f>"1-20"</f>
        <v>1-20</v>
      </c>
      <c r="E5" s="28" t="s">
        <v>55</v>
      </c>
      <c r="F5" s="28" t="s">
        <v>56</v>
      </c>
      <c r="G5" s="28" t="s">
        <v>57</v>
      </c>
      <c r="H5" s="28" t="s">
        <v>58</v>
      </c>
      <c r="I5" s="28" t="s">
        <v>59</v>
      </c>
      <c r="J5" s="28" t="s">
        <v>60</v>
      </c>
      <c r="K5" s="28" t="s">
        <v>61</v>
      </c>
      <c r="L5" s="28" t="s">
        <v>62</v>
      </c>
      <c r="M5" s="15" t="s">
        <v>63</v>
      </c>
      <c r="N5" s="15" t="s">
        <v>143</v>
      </c>
    </row>
    <row r="6" spans="1:14" x14ac:dyDescent="0.35">
      <c r="A6" s="14" t="str">
        <f>Eingabe!$A$12</f>
        <v>Holzboden</v>
      </c>
      <c r="B6" s="88" t="str">
        <f>Eingabe!$B$12</f>
        <v>[ha]</v>
      </c>
      <c r="C6" s="16">
        <f>Eingabe!C63</f>
        <v>0</v>
      </c>
      <c r="D6" s="16">
        <f>Eingabe!D63</f>
        <v>0</v>
      </c>
      <c r="E6" s="16">
        <f>Eingabe!E63</f>
        <v>0</v>
      </c>
      <c r="F6" s="16">
        <f>Eingabe!F63</f>
        <v>0</v>
      </c>
      <c r="G6" s="16">
        <f>Eingabe!G63</f>
        <v>0</v>
      </c>
      <c r="H6" s="16">
        <f>Eingabe!H63</f>
        <v>0</v>
      </c>
      <c r="I6" s="16">
        <f>Eingabe!I63</f>
        <v>0</v>
      </c>
      <c r="J6" s="16">
        <f>Eingabe!J63</f>
        <v>0</v>
      </c>
      <c r="K6" s="16">
        <f>Eingabe!K63</f>
        <v>0</v>
      </c>
      <c r="L6" s="16">
        <f>Eingabe!L63</f>
        <v>0</v>
      </c>
      <c r="M6" s="16">
        <f>SUM(C6:L6)</f>
        <v>0</v>
      </c>
      <c r="N6" s="16"/>
    </row>
    <row r="7" spans="1:14" x14ac:dyDescent="0.35">
      <c r="A7" s="14" t="str">
        <f>Eingabe!$A$11</f>
        <v>Mittlerer BHD*</v>
      </c>
      <c r="B7" s="88" t="str">
        <f>Eingabe!$B$11</f>
        <v>[cm]</v>
      </c>
      <c r="C7" s="18" t="s">
        <v>67</v>
      </c>
      <c r="D7" s="16">
        <f>Eingabe!D62</f>
        <v>11.856251498300656</v>
      </c>
      <c r="E7" s="16">
        <f>Eingabe!E62</f>
        <v>22.596356382167443</v>
      </c>
      <c r="F7" s="16">
        <f>Eingabe!F62</f>
        <v>34.440156886216286</v>
      </c>
      <c r="G7" s="16">
        <f>Eingabe!G62</f>
        <v>44.018694346934794</v>
      </c>
      <c r="H7" s="16">
        <f>Eingabe!H62</f>
        <v>55.800389662187001</v>
      </c>
      <c r="I7" s="16">
        <f>Eingabe!I62</f>
        <v>58.513132557667092</v>
      </c>
      <c r="J7" s="16">
        <f>Eingabe!J62</f>
        <v>58.447552953130298</v>
      </c>
      <c r="K7" s="16">
        <f>Eingabe!K62</f>
        <v>78.21717816566391</v>
      </c>
      <c r="L7" s="16">
        <f>Eingabe!L62</f>
        <v>102.19998920097578</v>
      </c>
      <c r="M7" s="16"/>
      <c r="N7" s="16"/>
    </row>
    <row r="8" spans="1:14" x14ac:dyDescent="0.35">
      <c r="A8" s="14" t="str">
        <f>Eingabe!$A$13</f>
        <v>Vorrat Derbholz</v>
      </c>
      <c r="B8" s="88" t="str">
        <f>Eingabe!$B$13</f>
        <v>[Vfm]</v>
      </c>
      <c r="C8" s="18" t="s">
        <v>67</v>
      </c>
      <c r="D8" s="16">
        <f>Eingabe!D64</f>
        <v>0</v>
      </c>
      <c r="E8" s="16">
        <f>Eingabe!E64</f>
        <v>0</v>
      </c>
      <c r="F8" s="16">
        <f>Eingabe!F64</f>
        <v>0</v>
      </c>
      <c r="G8" s="16">
        <f>Eingabe!G64</f>
        <v>0</v>
      </c>
      <c r="H8" s="16">
        <f>Eingabe!H64</f>
        <v>0</v>
      </c>
      <c r="I8" s="16">
        <f>Eingabe!I64</f>
        <v>0</v>
      </c>
      <c r="J8" s="16">
        <f>Eingabe!J64</f>
        <v>0</v>
      </c>
      <c r="K8" s="16">
        <f>Eingabe!K64</f>
        <v>0</v>
      </c>
      <c r="L8" s="16">
        <f>Eingabe!L64</f>
        <v>0</v>
      </c>
      <c r="M8" s="16">
        <f>SUM(C8:L8)</f>
        <v>0</v>
      </c>
      <c r="N8" s="16">
        <f>IF($M$6=0,0,M8/$M$6)</f>
        <v>0</v>
      </c>
    </row>
    <row r="9" spans="1:14" x14ac:dyDescent="0.35">
      <c r="A9" s="14" t="str">
        <f>Eingabe!$A$14</f>
        <v>jährlicher Zuwachs Derbholz</v>
      </c>
      <c r="B9" s="88" t="str">
        <f>Eingabe!$B$14</f>
        <v>[Vfm/a]</v>
      </c>
      <c r="C9" s="18" t="s">
        <v>67</v>
      </c>
      <c r="D9" s="16">
        <f>Eingabe!D65</f>
        <v>0</v>
      </c>
      <c r="E9" s="16">
        <f>Eingabe!E65</f>
        <v>0</v>
      </c>
      <c r="F9" s="16">
        <f>Eingabe!F65</f>
        <v>0</v>
      </c>
      <c r="G9" s="16">
        <f>Eingabe!G65</f>
        <v>0</v>
      </c>
      <c r="H9" s="16">
        <f>Eingabe!H65</f>
        <v>0</v>
      </c>
      <c r="I9" s="16">
        <f>Eingabe!I65</f>
        <v>0</v>
      </c>
      <c r="J9" s="16">
        <f>Eingabe!J65</f>
        <v>0</v>
      </c>
      <c r="K9" s="16">
        <f>Eingabe!K65</f>
        <v>0</v>
      </c>
      <c r="L9" s="16">
        <f>Eingabe!L65</f>
        <v>0</v>
      </c>
      <c r="M9" s="16">
        <f>SUM(C9:L9)</f>
        <v>0</v>
      </c>
      <c r="N9" s="16">
        <f t="shared" ref="N9:N41" si="0">IF($M$6=0,0,M9/$M$6)</f>
        <v>0</v>
      </c>
    </row>
    <row r="10" spans="1:14" x14ac:dyDescent="0.35">
      <c r="A10" s="14" t="str">
        <f>Eingabe!$A$15</f>
        <v>geplante jährliche Nutzung</v>
      </c>
      <c r="B10" s="88" t="str">
        <f>Eingabe!$B$15</f>
        <v>[Efm/a]</v>
      </c>
      <c r="C10" s="18" t="s">
        <v>67</v>
      </c>
      <c r="D10" s="16">
        <f>Eingabe!D66</f>
        <v>0</v>
      </c>
      <c r="E10" s="16">
        <f>Eingabe!E66</f>
        <v>0</v>
      </c>
      <c r="F10" s="16">
        <f>Eingabe!F66</f>
        <v>0</v>
      </c>
      <c r="G10" s="16">
        <f>Eingabe!G66</f>
        <v>0</v>
      </c>
      <c r="H10" s="16">
        <f>Eingabe!H66</f>
        <v>0</v>
      </c>
      <c r="I10" s="16">
        <f>Eingabe!I66</f>
        <v>0</v>
      </c>
      <c r="J10" s="16">
        <f>Eingabe!J66</f>
        <v>0</v>
      </c>
      <c r="K10" s="16">
        <f>Eingabe!K66</f>
        <v>0</v>
      </c>
      <c r="L10" s="16">
        <f>Eingabe!L66</f>
        <v>0</v>
      </c>
      <c r="M10" s="16">
        <f>SUM(C10:L10)</f>
        <v>0</v>
      </c>
      <c r="N10" s="16">
        <f t="shared" si="0"/>
        <v>0</v>
      </c>
    </row>
    <row r="11" spans="1:14" x14ac:dyDescent="0.35">
      <c r="A11" s="14" t="str">
        <f>Eingabe!$A$15</f>
        <v>geplante jährliche Nutzung</v>
      </c>
      <c r="B11" s="88" t="s">
        <v>73</v>
      </c>
      <c r="C11" s="18" t="s">
        <v>67</v>
      </c>
      <c r="D11" s="18">
        <f>D10/Parameter!$C$29</f>
        <v>0</v>
      </c>
      <c r="E11" s="18">
        <f>E10/Parameter!$C$29</f>
        <v>0</v>
      </c>
      <c r="F11" s="18">
        <f>F10/Parameter!$C$29</f>
        <v>0</v>
      </c>
      <c r="G11" s="18">
        <f>G10/Parameter!$C$29</f>
        <v>0</v>
      </c>
      <c r="H11" s="18">
        <f>H10/Parameter!$C$29</f>
        <v>0</v>
      </c>
      <c r="I11" s="18">
        <f>I10/Parameter!$C$29</f>
        <v>0</v>
      </c>
      <c r="J11" s="18">
        <f>J10/Parameter!$C$29</f>
        <v>0</v>
      </c>
      <c r="K11" s="18">
        <f>K10/Parameter!$C$29</f>
        <v>0</v>
      </c>
      <c r="L11" s="18">
        <f>L10/Parameter!$C$29</f>
        <v>0</v>
      </c>
      <c r="M11" s="16">
        <f>SUM(C11:L11)</f>
        <v>0</v>
      </c>
      <c r="N11" s="16">
        <f t="shared" si="0"/>
        <v>0</v>
      </c>
    </row>
    <row r="12" spans="1:14" x14ac:dyDescent="0.35">
      <c r="A12" s="17"/>
      <c r="B12" s="139"/>
      <c r="C12" s="29"/>
      <c r="D12" s="18"/>
      <c r="E12" s="18"/>
      <c r="F12" s="18"/>
      <c r="G12" s="18"/>
      <c r="H12" s="18"/>
      <c r="I12" s="18"/>
      <c r="J12" s="18"/>
      <c r="K12" s="18"/>
      <c r="L12" s="18"/>
      <c r="M12" s="18"/>
      <c r="N12" s="16"/>
    </row>
    <row r="13" spans="1:14" x14ac:dyDescent="0.35">
      <c r="A13" s="17"/>
      <c r="B13" s="139"/>
      <c r="C13" s="29"/>
      <c r="D13" s="18"/>
      <c r="E13" s="18"/>
      <c r="F13" s="18"/>
      <c r="G13" s="18"/>
      <c r="H13" s="18"/>
      <c r="I13" s="18"/>
      <c r="J13" s="18"/>
      <c r="K13" s="18"/>
      <c r="L13" s="18"/>
      <c r="M13" s="18"/>
      <c r="N13" s="16"/>
    </row>
    <row r="14" spans="1:14" ht="21" x14ac:dyDescent="0.5">
      <c r="A14" s="134" t="s">
        <v>144</v>
      </c>
      <c r="B14" s="134"/>
      <c r="C14" s="29"/>
      <c r="D14" s="18"/>
      <c r="E14" s="18"/>
      <c r="F14" s="18"/>
      <c r="G14" s="18"/>
      <c r="H14" s="18"/>
      <c r="I14" s="18"/>
      <c r="J14" s="18"/>
      <c r="K14" s="18"/>
      <c r="L14" s="18"/>
      <c r="M14" s="18"/>
      <c r="N14" s="16"/>
    </row>
    <row r="15" spans="1:14" x14ac:dyDescent="0.35">
      <c r="A15" s="17"/>
      <c r="B15" s="139"/>
      <c r="C15" s="29"/>
      <c r="D15" s="18"/>
      <c r="E15" s="18"/>
      <c r="F15" s="18"/>
      <c r="G15" s="18"/>
      <c r="H15" s="18"/>
      <c r="I15" s="18"/>
      <c r="J15" s="18"/>
      <c r="K15" s="18"/>
      <c r="L15" s="18"/>
      <c r="M15" s="18"/>
      <c r="N15" s="16"/>
    </row>
    <row r="16" spans="1:14" x14ac:dyDescent="0.35">
      <c r="A16" s="19" t="str">
        <f>Eiche!A16</f>
        <v>Waldspeicher</v>
      </c>
      <c r="B16" s="20"/>
      <c r="C16" s="29"/>
      <c r="D16" s="18"/>
      <c r="E16" s="18"/>
      <c r="F16" s="18"/>
      <c r="G16" s="18"/>
      <c r="H16" s="18"/>
      <c r="I16" s="18"/>
      <c r="J16" s="18"/>
      <c r="K16" s="18"/>
      <c r="L16" s="18"/>
      <c r="M16" s="18"/>
      <c r="N16" s="16"/>
    </row>
    <row r="17" spans="1:15" ht="16.5" x14ac:dyDescent="0.45">
      <c r="A17" s="127" t="str">
        <f>Eiche!A17</f>
        <v>Vorrat Derbholz</v>
      </c>
      <c r="B17" s="139" t="s">
        <v>145</v>
      </c>
      <c r="C17" s="18" t="s">
        <v>67</v>
      </c>
      <c r="D17" s="18">
        <f>IF(D8&gt;0,VLOOKUP($A$1,Parameter!$B$8:$C$15,2)*D8*Parameter!$C$21*Parameter!$C$22,0)</f>
        <v>0</v>
      </c>
      <c r="E17" s="18">
        <f>IF(E8&gt;0,VLOOKUP($A$1,Parameter!$B$8:$C$15,2)*E8*Parameter!$C$21*Parameter!$C$22,0)</f>
        <v>0</v>
      </c>
      <c r="F17" s="18">
        <f>IF(F8&gt;0,VLOOKUP($A$1,Parameter!$B$8:$C$15,2)*F8*Parameter!$C$21*Parameter!$C$22,0)</f>
        <v>0</v>
      </c>
      <c r="G17" s="18">
        <f>IF(G8&gt;0,VLOOKUP($A$1,Parameter!$B$8:$C$15,2)*G8*Parameter!$C$21*Parameter!$C$22,0)</f>
        <v>0</v>
      </c>
      <c r="H17" s="18">
        <f>IF(H8&gt;0,VLOOKUP($A$1,Parameter!$B$8:$C$15,2)*H8*Parameter!$C$21*Parameter!$C$22,0)</f>
        <v>0</v>
      </c>
      <c r="I17" s="18">
        <f>IF(I8&gt;0,VLOOKUP($A$1,Parameter!$B$8:$C$15,2)*I8*Parameter!$C$21*Parameter!$C$22,0)</f>
        <v>0</v>
      </c>
      <c r="J17" s="18">
        <f>IF(J8&gt;0,VLOOKUP($A$1,Parameter!$B$8:$C$15,2)*J8*Parameter!$C$21*Parameter!$C$22,0)</f>
        <v>0</v>
      </c>
      <c r="K17" s="18">
        <f>IF(K8&gt;0,VLOOKUP($A$1,Parameter!$B$8:$C$15,2)*K8*Parameter!$C$21*Parameter!$C$22,0)</f>
        <v>0</v>
      </c>
      <c r="L17" s="18">
        <f>IF(L8&gt;0,VLOOKUP($A$1,Parameter!$B$8:$C$15,2)*L8*Parameter!$C$21*Parameter!$C$22,0)</f>
        <v>0</v>
      </c>
      <c r="M17" s="18">
        <f>SUM(C17:L17)</f>
        <v>0</v>
      </c>
      <c r="N17" s="16">
        <f t="shared" si="0"/>
        <v>0</v>
      </c>
      <c r="O17" s="139"/>
    </row>
    <row r="18" spans="1:15" ht="16.5" x14ac:dyDescent="0.45">
      <c r="A18" s="127" t="str">
        <f>Eiche!A18</f>
        <v>jährlicher Zuwachs Derbholz</v>
      </c>
      <c r="B18" s="139" t="s">
        <v>146</v>
      </c>
      <c r="C18" s="18" t="s">
        <v>67</v>
      </c>
      <c r="D18" s="18">
        <f>IF(D9&gt;0,VLOOKUP($A$1,Parameter!$B$8:$C$15,2)*D9*Parameter!$C$21*Parameter!$C$22,0)</f>
        <v>0</v>
      </c>
      <c r="E18" s="18">
        <f>IF(E9&gt;0,VLOOKUP($A$1,Parameter!$B$8:$C$15,2)*E9*Parameter!$C$21*Parameter!$C$22,0)</f>
        <v>0</v>
      </c>
      <c r="F18" s="18">
        <f>IF(F9&gt;0,VLOOKUP($A$1,Parameter!$B$8:$C$15,2)*F9*Parameter!$C$21*Parameter!$C$22,0)</f>
        <v>0</v>
      </c>
      <c r="G18" s="18">
        <f>IF(G9&gt;0,VLOOKUP($A$1,Parameter!$B$8:$C$15,2)*G9*Parameter!$C$21*Parameter!$C$22,0)</f>
        <v>0</v>
      </c>
      <c r="H18" s="18">
        <f>IF(H9&gt;0,VLOOKUP($A$1,Parameter!$B$8:$C$15,2)*H9*Parameter!$C$21*Parameter!$C$22,0)</f>
        <v>0</v>
      </c>
      <c r="I18" s="18">
        <f>IF(I9&gt;0,VLOOKUP($A$1,Parameter!$B$8:$C$15,2)*I9*Parameter!$C$21*Parameter!$C$22,0)</f>
        <v>0</v>
      </c>
      <c r="J18" s="18">
        <f>IF(J9&gt;0,VLOOKUP($A$1,Parameter!$B$8:$C$15,2)*J9*Parameter!$C$21*Parameter!$C$22,0)</f>
        <v>0</v>
      </c>
      <c r="K18" s="18">
        <f>IF(K9&gt;0,VLOOKUP($A$1,Parameter!$B$8:$C$15,2)*K9*Parameter!$C$21*Parameter!$C$22,0)</f>
        <v>0</v>
      </c>
      <c r="L18" s="18">
        <f>IF(L9&gt;0,VLOOKUP($A$1,Parameter!$B$8:$C$15,2)*L9*Parameter!$C$21*Parameter!$C$22,0)</f>
        <v>0</v>
      </c>
      <c r="M18" s="18">
        <f>SUM(C18:L18)</f>
        <v>0</v>
      </c>
      <c r="N18" s="16">
        <f t="shared" si="0"/>
        <v>0</v>
      </c>
      <c r="O18" s="139"/>
    </row>
    <row r="19" spans="1:15" ht="16.5" x14ac:dyDescent="0.45">
      <c r="A19" s="127" t="str">
        <f>Eiche!A19</f>
        <v>geplante jährliche Nutzung</v>
      </c>
      <c r="B19" s="139" t="s">
        <v>146</v>
      </c>
      <c r="C19" s="18" t="s">
        <v>67</v>
      </c>
      <c r="D19" s="18">
        <f>IF(D11&gt;0,VLOOKUP($A$1,Parameter!$B$8:$C$15,2)*D11*Parameter!$C$21*Parameter!$C$22,0)</f>
        <v>0</v>
      </c>
      <c r="E19" s="18">
        <f>IF(E11&gt;0,VLOOKUP($A$1,Parameter!$B$8:$C$15,2)*E11*Parameter!$C$21*Parameter!$C$22,0)</f>
        <v>0</v>
      </c>
      <c r="F19" s="18">
        <f>IF(F11&gt;0,VLOOKUP($A$1,Parameter!$B$8:$C$15,2)*F11*Parameter!$C$21*Parameter!$C$22,0)</f>
        <v>0</v>
      </c>
      <c r="G19" s="18">
        <f>IF(G11&gt;0,VLOOKUP($A$1,Parameter!$B$8:$C$15,2)*G11*Parameter!$C$21*Parameter!$C$22,0)</f>
        <v>0</v>
      </c>
      <c r="H19" s="18">
        <f>IF(H11&gt;0,VLOOKUP($A$1,Parameter!$B$8:$C$15,2)*H11*Parameter!$C$21*Parameter!$C$22,0)</f>
        <v>0</v>
      </c>
      <c r="I19" s="18">
        <f>IF(I11&gt;0,VLOOKUP($A$1,Parameter!$B$8:$C$15,2)*I11*Parameter!$C$21*Parameter!$C$22,0)</f>
        <v>0</v>
      </c>
      <c r="J19" s="18">
        <f>IF(J11&gt;0,VLOOKUP($A$1,Parameter!$B$8:$C$15,2)*J11*Parameter!$C$21*Parameter!$C$22,0)</f>
        <v>0</v>
      </c>
      <c r="K19" s="18">
        <f>IF(K11&gt;0,VLOOKUP($A$1,Parameter!$B$8:$C$15,2)*K11*Parameter!$C$21*Parameter!$C$22,0)</f>
        <v>0</v>
      </c>
      <c r="L19" s="18">
        <f>IF(L11&gt;0,VLOOKUP($A$1,Parameter!$B$8:$C$15,2)*L11*Parameter!$C$21*Parameter!$C$22,0)</f>
        <v>0</v>
      </c>
      <c r="M19" s="18">
        <f>SUM(C19:L19)</f>
        <v>0</v>
      </c>
      <c r="N19" s="16">
        <f t="shared" si="0"/>
        <v>0</v>
      </c>
      <c r="O19" s="139"/>
    </row>
    <row r="20" spans="1:15" ht="16.5" x14ac:dyDescent="0.45">
      <c r="A20" s="127" t="str">
        <f>Eiche!A20</f>
        <v>jährliche Nettoerhöhung</v>
      </c>
      <c r="B20" s="139" t="s">
        <v>146</v>
      </c>
      <c r="C20" s="18" t="s">
        <v>67</v>
      </c>
      <c r="D20" s="18">
        <f>D18-D19</f>
        <v>0</v>
      </c>
      <c r="E20" s="18">
        <f t="shared" ref="E20:L20" si="1">E18-E19</f>
        <v>0</v>
      </c>
      <c r="F20" s="18">
        <f t="shared" si="1"/>
        <v>0</v>
      </c>
      <c r="G20" s="18">
        <f t="shared" si="1"/>
        <v>0</v>
      </c>
      <c r="H20" s="18">
        <f t="shared" si="1"/>
        <v>0</v>
      </c>
      <c r="I20" s="18">
        <f t="shared" si="1"/>
        <v>0</v>
      </c>
      <c r="J20" s="18">
        <f t="shared" si="1"/>
        <v>0</v>
      </c>
      <c r="K20" s="18">
        <f t="shared" si="1"/>
        <v>0</v>
      </c>
      <c r="L20" s="18">
        <f t="shared" si="1"/>
        <v>0</v>
      </c>
      <c r="M20" s="18">
        <f>SUM(C20:L20)</f>
        <v>0</v>
      </c>
      <c r="N20" s="16">
        <f t="shared" si="0"/>
        <v>0</v>
      </c>
      <c r="O20" s="139"/>
    </row>
    <row r="21" spans="1:15" x14ac:dyDescent="0.35">
      <c r="A21" s="19"/>
      <c r="B21" s="20"/>
      <c r="C21" s="29"/>
      <c r="D21" s="18"/>
      <c r="E21" s="18"/>
      <c r="F21" s="18"/>
      <c r="G21" s="18"/>
      <c r="H21" s="18"/>
      <c r="I21" s="18"/>
      <c r="J21" s="18"/>
      <c r="K21" s="18"/>
      <c r="L21" s="18"/>
      <c r="M21" s="18"/>
      <c r="N21" s="16"/>
      <c r="O21" s="139"/>
    </row>
    <row r="22" spans="1:15" x14ac:dyDescent="0.35">
      <c r="A22" s="19" t="str">
        <f>Eiche!A22</f>
        <v>Holzproduktespeicher</v>
      </c>
      <c r="B22" s="139"/>
      <c r="C22" s="29"/>
      <c r="D22" s="18"/>
      <c r="E22" s="18"/>
      <c r="F22" s="18"/>
      <c r="G22" s="18"/>
      <c r="H22" s="18"/>
      <c r="I22" s="18"/>
      <c r="J22" s="18"/>
      <c r="K22" s="18"/>
      <c r="L22" s="18"/>
      <c r="M22" s="18"/>
      <c r="N22" s="16"/>
      <c r="O22" s="139"/>
    </row>
    <row r="23" spans="1:15" ht="16.5" x14ac:dyDescent="0.45">
      <c r="A23" s="131" t="str">
        <f>Eiche!A23</f>
        <v>Produkte</v>
      </c>
      <c r="B23" s="139" t="s">
        <v>146</v>
      </c>
      <c r="C23" s="18" t="s">
        <v>67</v>
      </c>
      <c r="D23" s="18">
        <f>D19*Parameter!$C$29</f>
        <v>0</v>
      </c>
      <c r="E23" s="18">
        <f>E19*Parameter!$C$29</f>
        <v>0</v>
      </c>
      <c r="F23" s="18">
        <f>F19*Parameter!$C$29</f>
        <v>0</v>
      </c>
      <c r="G23" s="18">
        <f>G19*Parameter!$C$29</f>
        <v>0</v>
      </c>
      <c r="H23" s="18">
        <f>H19*Parameter!$C$29</f>
        <v>0</v>
      </c>
      <c r="I23" s="18">
        <f>I19*Parameter!$C$29</f>
        <v>0</v>
      </c>
      <c r="J23" s="18">
        <f>J19*Parameter!$C$29</f>
        <v>0</v>
      </c>
      <c r="K23" s="18">
        <f>K19*Parameter!$C$29</f>
        <v>0</v>
      </c>
      <c r="L23" s="18">
        <f>L19*Parameter!$C$29</f>
        <v>0</v>
      </c>
      <c r="M23" s="18">
        <f>SUM(C23:L23)</f>
        <v>0</v>
      </c>
      <c r="N23" s="16">
        <f t="shared" si="0"/>
        <v>0</v>
      </c>
      <c r="O23" s="139"/>
    </row>
    <row r="24" spans="1:15" ht="16.5" x14ac:dyDescent="0.45">
      <c r="A24" s="131" t="str">
        <f>Eiche!A24</f>
        <v>- stofflich</v>
      </c>
      <c r="B24" s="139" t="s">
        <v>146</v>
      </c>
      <c r="C24" s="18" t="s">
        <v>67</v>
      </c>
      <c r="D24" s="22">
        <f>IF(D7&lt;0,0,Parameter!$C$42*(1+Parameter!$D$42*EXP(-Parameter!$E$42*D7))^-(1/Parameter!$F$42)*D23)</f>
        <v>0</v>
      </c>
      <c r="E24" s="22">
        <f>IF(E7&lt;0,0,Parameter!$C$42*(1+Parameter!$D$42*EXP(-Parameter!$E$42*E7))^-(1/Parameter!$F$42)*E23)</f>
        <v>0</v>
      </c>
      <c r="F24" s="22">
        <f>IF(F7&lt;0,0,Parameter!$C$42*(1+Parameter!$D$42*EXP(-Parameter!$E$42*F7))^-(1/Parameter!$F$42)*F23)</f>
        <v>0</v>
      </c>
      <c r="G24" s="22">
        <f>IF(G7&lt;0,0,Parameter!$C$42*(1+Parameter!$D$42*EXP(-Parameter!$E$42*G7))^-(1/Parameter!$F$42)*G23)</f>
        <v>0</v>
      </c>
      <c r="H24" s="22">
        <f>IF(H7&lt;0,0,Parameter!$C$42*(1+Parameter!$D$42*EXP(-Parameter!$E$42*H7))^-(1/Parameter!$F$42)*H23)</f>
        <v>0</v>
      </c>
      <c r="I24" s="22">
        <f>IF(I7&lt;0,0,Parameter!$C$42*(1+Parameter!$D$42*EXP(-Parameter!$E$42*I7))^-(1/Parameter!$F$42)*I23)</f>
        <v>0</v>
      </c>
      <c r="J24" s="22">
        <f>IF(J7&lt;0,0,Parameter!$C$42*(1+Parameter!$D$42*EXP(-Parameter!$E$42*J7))^-(1/Parameter!$F$42)*J23)</f>
        <v>0</v>
      </c>
      <c r="K24" s="22">
        <f>IF(K7&lt;0,0,Parameter!$C$42*(1+Parameter!$D$42*EXP(-Parameter!$E$42*K7))^-(1/Parameter!$F$42)*K23)</f>
        <v>0</v>
      </c>
      <c r="L24" s="22">
        <f>IF(L7&lt;0,0,Parameter!$C$42*(1+Parameter!$D$42*EXP(-Parameter!$E$42*L7))^-(1/Parameter!$F$42)*L23)</f>
        <v>0</v>
      </c>
      <c r="M24" s="18">
        <f>SUM(C24:L24)</f>
        <v>0</v>
      </c>
      <c r="N24" s="16">
        <f t="shared" si="0"/>
        <v>0</v>
      </c>
      <c r="O24" s="23"/>
    </row>
    <row r="25" spans="1:15" ht="16.5" x14ac:dyDescent="0.45">
      <c r="A25" s="131" t="str">
        <f>Eiche!A25</f>
        <v>- nicht-stofflich</v>
      </c>
      <c r="B25" s="139" t="s">
        <v>146</v>
      </c>
      <c r="C25" s="18" t="s">
        <v>67</v>
      </c>
      <c r="D25" s="22">
        <f>D23-D24</f>
        <v>0</v>
      </c>
      <c r="E25" s="22">
        <f t="shared" ref="E25:L25" si="2">E23-E24</f>
        <v>0</v>
      </c>
      <c r="F25" s="22">
        <f t="shared" si="2"/>
        <v>0</v>
      </c>
      <c r="G25" s="22">
        <f t="shared" si="2"/>
        <v>0</v>
      </c>
      <c r="H25" s="22">
        <f t="shared" si="2"/>
        <v>0</v>
      </c>
      <c r="I25" s="22">
        <f t="shared" si="2"/>
        <v>0</v>
      </c>
      <c r="J25" s="22">
        <f t="shared" si="2"/>
        <v>0</v>
      </c>
      <c r="K25" s="22">
        <f t="shared" si="2"/>
        <v>0</v>
      </c>
      <c r="L25" s="22">
        <f t="shared" si="2"/>
        <v>0</v>
      </c>
      <c r="M25" s="18">
        <f>SUM(C25:L25)</f>
        <v>0</v>
      </c>
      <c r="N25" s="16">
        <f t="shared" si="0"/>
        <v>0</v>
      </c>
      <c r="O25" s="23"/>
    </row>
    <row r="26" spans="1:15" x14ac:dyDescent="0.35">
      <c r="A26" s="131"/>
      <c r="B26" s="21"/>
      <c r="C26" s="29"/>
      <c r="D26" s="18"/>
      <c r="E26" s="18"/>
      <c r="F26" s="18"/>
      <c r="G26" s="18"/>
      <c r="H26" s="18"/>
      <c r="I26" s="18"/>
      <c r="J26" s="18"/>
      <c r="K26" s="18"/>
      <c r="L26" s="18"/>
      <c r="M26" s="18"/>
      <c r="N26" s="16"/>
      <c r="O26" s="139"/>
    </row>
    <row r="27" spans="1:15" ht="16.5" x14ac:dyDescent="0.45">
      <c r="A27" s="131" t="str">
        <f>Eiche!A27</f>
        <v>jährliche Bruttoerhöhung</v>
      </c>
      <c r="B27" s="139" t="s">
        <v>146</v>
      </c>
      <c r="C27" s="18" t="s">
        <v>67</v>
      </c>
      <c r="D27" s="18">
        <f>D24*Parameter!$C$48</f>
        <v>0</v>
      </c>
      <c r="E27" s="18">
        <f>E24*Parameter!$C$48</f>
        <v>0</v>
      </c>
      <c r="F27" s="18">
        <f>F24*Parameter!$C$48</f>
        <v>0</v>
      </c>
      <c r="G27" s="18">
        <f>G24*Parameter!$C$48</f>
        <v>0</v>
      </c>
      <c r="H27" s="18">
        <f>H24*Parameter!$C$48</f>
        <v>0</v>
      </c>
      <c r="I27" s="18">
        <f>I24*Parameter!$C$48</f>
        <v>0</v>
      </c>
      <c r="J27" s="18">
        <f>J24*Parameter!$C$48</f>
        <v>0</v>
      </c>
      <c r="K27" s="18">
        <f>K24*Parameter!$C$48</f>
        <v>0</v>
      </c>
      <c r="L27" s="18">
        <f>L24*Parameter!$C$48</f>
        <v>0</v>
      </c>
      <c r="M27" s="18">
        <f>SUM(C27:L27)</f>
        <v>0</v>
      </c>
      <c r="N27" s="16">
        <f t="shared" si="0"/>
        <v>0</v>
      </c>
      <c r="O27" s="139"/>
    </row>
    <row r="28" spans="1:15" ht="16.5" x14ac:dyDescent="0.45">
      <c r="A28" s="131" t="str">
        <f>Eiche!A28</f>
        <v>jährliche Nettoerhöhung</v>
      </c>
      <c r="B28" s="139" t="s">
        <v>146</v>
      </c>
      <c r="C28" s="18" t="s">
        <v>67</v>
      </c>
      <c r="D28" s="18">
        <f>D27*Parameter!$C$49</f>
        <v>0</v>
      </c>
      <c r="E28" s="18">
        <f>E27*Parameter!$C$49</f>
        <v>0</v>
      </c>
      <c r="F28" s="18">
        <f>F27*Parameter!$C$49</f>
        <v>0</v>
      </c>
      <c r="G28" s="18">
        <f>G27*Parameter!$C$49</f>
        <v>0</v>
      </c>
      <c r="H28" s="18">
        <f>H27*Parameter!$C$49</f>
        <v>0</v>
      </c>
      <c r="I28" s="18">
        <f>I27*Parameter!$C$49</f>
        <v>0</v>
      </c>
      <c r="J28" s="18">
        <f>J27*Parameter!$C$49</f>
        <v>0</v>
      </c>
      <c r="K28" s="18">
        <f>K27*Parameter!$C$49</f>
        <v>0</v>
      </c>
      <c r="L28" s="18">
        <f>L27*Parameter!$C$49</f>
        <v>0</v>
      </c>
      <c r="M28" s="18">
        <f>SUM(C28:L28)</f>
        <v>0</v>
      </c>
      <c r="N28" s="16">
        <f t="shared" si="0"/>
        <v>0</v>
      </c>
      <c r="O28" s="139"/>
    </row>
    <row r="29" spans="1:15" ht="16.5" x14ac:dyDescent="0.45">
      <c r="A29" s="131" t="str">
        <f>Eiche!A29</f>
        <v>Abgang Holzproduktespeicher</v>
      </c>
      <c r="B29" s="139" t="s">
        <v>146</v>
      </c>
      <c r="C29" s="18" t="s">
        <v>67</v>
      </c>
      <c r="D29" s="18">
        <f>D27-D28</f>
        <v>0</v>
      </c>
      <c r="E29" s="18">
        <f t="shared" ref="E29:L29" si="3">E27-E28</f>
        <v>0</v>
      </c>
      <c r="F29" s="18">
        <f t="shared" si="3"/>
        <v>0</v>
      </c>
      <c r="G29" s="18">
        <f t="shared" si="3"/>
        <v>0</v>
      </c>
      <c r="H29" s="18">
        <f t="shared" si="3"/>
        <v>0</v>
      </c>
      <c r="I29" s="18">
        <f t="shared" si="3"/>
        <v>0</v>
      </c>
      <c r="J29" s="18">
        <f t="shared" si="3"/>
        <v>0</v>
      </c>
      <c r="K29" s="18">
        <f t="shared" si="3"/>
        <v>0</v>
      </c>
      <c r="L29" s="18">
        <f t="shared" si="3"/>
        <v>0</v>
      </c>
      <c r="M29" s="18">
        <f>SUM(C29:L29)</f>
        <v>0</v>
      </c>
      <c r="N29" s="16">
        <f t="shared" si="0"/>
        <v>0</v>
      </c>
      <c r="O29" s="139"/>
    </row>
    <row r="30" spans="1:15" x14ac:dyDescent="0.35">
      <c r="A30" s="99"/>
      <c r="B30" s="21"/>
      <c r="C30" s="29"/>
      <c r="D30" s="18"/>
      <c r="E30" s="18"/>
      <c r="F30" s="18"/>
      <c r="G30" s="18"/>
      <c r="H30" s="18"/>
      <c r="I30" s="18"/>
      <c r="J30" s="18"/>
      <c r="K30" s="18"/>
      <c r="L30" s="18"/>
      <c r="M30" s="18"/>
      <c r="N30" s="16"/>
      <c r="O30" s="139"/>
    </row>
    <row r="31" spans="1:15" x14ac:dyDescent="0.35">
      <c r="A31" s="19" t="str">
        <f>Eiche!A31</f>
        <v>Substitution</v>
      </c>
      <c r="B31" s="21"/>
      <c r="C31" s="29"/>
      <c r="D31" s="18"/>
      <c r="E31" s="18"/>
      <c r="F31" s="18"/>
      <c r="G31" s="18"/>
      <c r="H31" s="18"/>
      <c r="I31" s="18"/>
      <c r="J31" s="18"/>
      <c r="K31" s="18"/>
      <c r="L31" s="18"/>
      <c r="M31" s="18"/>
      <c r="N31" s="16"/>
      <c r="O31" s="139"/>
    </row>
    <row r="32" spans="1:15" ht="16.5" x14ac:dyDescent="0.45">
      <c r="A32" s="131" t="str">
        <f>Eiche!A32</f>
        <v>- stofflich lange, mittlere Lebensdauer</v>
      </c>
      <c r="B32" s="139" t="s">
        <v>146</v>
      </c>
      <c r="C32" s="18" t="s">
        <v>67</v>
      </c>
      <c r="D32" s="18">
        <f>IF(D27&gt;0,D27*Parameter!$C$66,0)</f>
        <v>0</v>
      </c>
      <c r="E32" s="18">
        <f>IF(E27&gt;0,E27*Parameter!$C$66,0)</f>
        <v>0</v>
      </c>
      <c r="F32" s="18">
        <f>IF(F27&gt;0,F27*Parameter!$C$66,0)</f>
        <v>0</v>
      </c>
      <c r="G32" s="18">
        <f>IF(G27&gt;0,G27*Parameter!$C$66,0)</f>
        <v>0</v>
      </c>
      <c r="H32" s="18">
        <f>IF(H27&gt;0,H27*Parameter!$C$66,0)</f>
        <v>0</v>
      </c>
      <c r="I32" s="18">
        <f>IF(I27&gt;0,I27*Parameter!$C$66,0)</f>
        <v>0</v>
      </c>
      <c r="J32" s="18">
        <f>IF(J27&gt;0,J27*Parameter!$C$66,0)</f>
        <v>0</v>
      </c>
      <c r="K32" s="18">
        <f>IF(K27&gt;0,K27*Parameter!$C$66,0)</f>
        <v>0</v>
      </c>
      <c r="L32" s="18">
        <f>IF(L27&gt;0,L27*Parameter!$C$66,0)</f>
        <v>0</v>
      </c>
      <c r="M32" s="18">
        <f t="shared" ref="M32:M37" si="4">SUM(C32:L32)</f>
        <v>0</v>
      </c>
      <c r="N32" s="16">
        <f t="shared" si="0"/>
        <v>0</v>
      </c>
      <c r="O32" s="139"/>
    </row>
    <row r="33" spans="1:28" ht="16.5" x14ac:dyDescent="0.45">
      <c r="A33" s="131" t="str">
        <f>Eiche!A33</f>
        <v>- stofflich Kaskadennutzung</v>
      </c>
      <c r="B33" s="139" t="s">
        <v>146</v>
      </c>
      <c r="C33" s="18" t="s">
        <v>67</v>
      </c>
      <c r="D33" s="18">
        <f>IF(D27&gt;0,D27*Parameter!$C$72*Parameter!$C$66,0)</f>
        <v>0</v>
      </c>
      <c r="E33" s="18">
        <f>IF(E27&gt;0,E27*Parameter!$C$72*Parameter!$C$66,0)</f>
        <v>0</v>
      </c>
      <c r="F33" s="18">
        <f>IF(F27&gt;0,F27*Parameter!$C$72*Parameter!$C$66,0)</f>
        <v>0</v>
      </c>
      <c r="G33" s="18">
        <f>IF(G27&gt;0,G27*Parameter!$C$72*Parameter!$C$66,0)</f>
        <v>0</v>
      </c>
      <c r="H33" s="18">
        <f>IF(H27&gt;0,H27*Parameter!$C$72*Parameter!$C$66,0)</f>
        <v>0</v>
      </c>
      <c r="I33" s="18">
        <f>IF(I27&gt;0,I27*Parameter!$C$72*Parameter!$C$66,0)</f>
        <v>0</v>
      </c>
      <c r="J33" s="18">
        <f>IF(J27&gt;0,J27*Parameter!$C$72*Parameter!$C$66,0)</f>
        <v>0</v>
      </c>
      <c r="K33" s="18">
        <f>IF(K27&gt;0,K27*Parameter!$C$72*Parameter!$C$66,0)</f>
        <v>0</v>
      </c>
      <c r="L33" s="18">
        <f>IF(L27&gt;0,L27*Parameter!$C$72*Parameter!$C$66,0)</f>
        <v>0</v>
      </c>
      <c r="M33" s="18">
        <f t="shared" si="4"/>
        <v>0</v>
      </c>
      <c r="N33" s="16">
        <f>IF($M$6=0,0,M33/$M$6)</f>
        <v>0</v>
      </c>
      <c r="O33" s="139"/>
      <c r="P33" s="139"/>
      <c r="Q33" s="139"/>
      <c r="R33" s="139"/>
      <c r="S33" s="139"/>
      <c r="T33" s="139"/>
      <c r="U33" s="139"/>
      <c r="V33" s="139"/>
      <c r="W33" s="139"/>
      <c r="X33" s="139"/>
      <c r="Y33" s="139"/>
      <c r="Z33" s="139"/>
      <c r="AA33" s="139"/>
      <c r="AB33" s="139"/>
    </row>
    <row r="34" spans="1:28" ht="16.5" x14ac:dyDescent="0.45">
      <c r="A34" s="131" t="str">
        <f>Eiche!A34</f>
        <v>- stofflich kurze Lebensdauer</v>
      </c>
      <c r="B34" s="139" t="s">
        <v>146</v>
      </c>
      <c r="C34" s="18" t="s">
        <v>67</v>
      </c>
      <c r="D34" s="18">
        <f>D24*Parameter!$C$79*Parameter!$C$66</f>
        <v>0</v>
      </c>
      <c r="E34" s="18">
        <f>E24*Parameter!$C$79*Parameter!$C$66</f>
        <v>0</v>
      </c>
      <c r="F34" s="18">
        <f>F24*Parameter!$C$79*Parameter!$C$66</f>
        <v>0</v>
      </c>
      <c r="G34" s="18">
        <f>G24*Parameter!$C$79*Parameter!$C$66</f>
        <v>0</v>
      </c>
      <c r="H34" s="18">
        <f>H24*Parameter!$C$79*Parameter!$C$66</f>
        <v>0</v>
      </c>
      <c r="I34" s="18">
        <f>I24*Parameter!$C$79*Parameter!$C$66</f>
        <v>0</v>
      </c>
      <c r="J34" s="18">
        <f>J24*Parameter!$C$79*Parameter!$C$66</f>
        <v>0</v>
      </c>
      <c r="K34" s="18">
        <f>K24*Parameter!$C$79*Parameter!$C$66</f>
        <v>0</v>
      </c>
      <c r="L34" s="18">
        <f>L24*Parameter!$C$79*Parameter!$C$66</f>
        <v>0</v>
      </c>
      <c r="M34" s="18">
        <f t="shared" si="4"/>
        <v>0</v>
      </c>
      <c r="N34" s="16">
        <f t="shared" si="0"/>
        <v>0</v>
      </c>
      <c r="O34" s="139"/>
      <c r="P34" s="139"/>
      <c r="Q34" s="139"/>
      <c r="R34" s="139"/>
      <c r="S34" s="139"/>
      <c r="T34" s="139"/>
      <c r="U34" s="139"/>
      <c r="V34" s="139"/>
      <c r="W34" s="139"/>
      <c r="X34" s="139"/>
      <c r="Y34" s="139"/>
      <c r="Z34" s="139"/>
      <c r="AA34" s="139"/>
      <c r="AB34" s="139"/>
    </row>
    <row r="35" spans="1:28" ht="16.5" x14ac:dyDescent="0.45">
      <c r="A35" s="131" t="str">
        <f>Eiche!A35</f>
        <v>- energetisch aus Wald</v>
      </c>
      <c r="B35" s="139" t="s">
        <v>146</v>
      </c>
      <c r="C35" s="18" t="s">
        <v>67</v>
      </c>
      <c r="D35" s="18">
        <f>IF(D25&gt;0,D25*Parameter!$C$67,0)</f>
        <v>0</v>
      </c>
      <c r="E35" s="18">
        <f>IF(E25&gt;0,E25*Parameter!$C$67,0)</f>
        <v>0</v>
      </c>
      <c r="F35" s="18">
        <f>IF(F25&gt;0,F25*Parameter!$C$67,0)</f>
        <v>0</v>
      </c>
      <c r="G35" s="18">
        <f>IF(G25&gt;0,G25*Parameter!$C$67,0)</f>
        <v>0</v>
      </c>
      <c r="H35" s="18">
        <f>IF(H25&gt;0,H25*Parameter!$C$67,0)</f>
        <v>0</v>
      </c>
      <c r="I35" s="18">
        <f>IF(I25&gt;0,I25*Parameter!$C$67,0)</f>
        <v>0</v>
      </c>
      <c r="J35" s="18">
        <f>IF(J25&gt;0,J25*Parameter!$C$67,0)</f>
        <v>0</v>
      </c>
      <c r="K35" s="18">
        <f>IF(K25&gt;0,K25*Parameter!$C$67,0)</f>
        <v>0</v>
      </c>
      <c r="L35" s="18">
        <f>IF(L25&gt;0,L25*Parameter!$C$67,0)</f>
        <v>0</v>
      </c>
      <c r="M35" s="18">
        <f t="shared" si="4"/>
        <v>0</v>
      </c>
      <c r="N35" s="16">
        <f>IF($M$6=0,0,M35/$M$6)</f>
        <v>0</v>
      </c>
      <c r="O35" s="139"/>
      <c r="P35" s="139"/>
      <c r="Q35" s="139"/>
      <c r="R35" s="139"/>
      <c r="S35" s="139"/>
      <c r="T35" s="139"/>
      <c r="U35" s="139"/>
      <c r="V35" s="139"/>
      <c r="W35" s="139"/>
      <c r="X35" s="139"/>
      <c r="Y35" s="139"/>
      <c r="Z35" s="139"/>
      <c r="AA35" s="139"/>
      <c r="AB35" s="139"/>
    </row>
    <row r="36" spans="1:28" ht="16.5" x14ac:dyDescent="0.45">
      <c r="A36" s="131" t="str">
        <f>Eiche!A36</f>
        <v>- energetisch kurze Lebensdauer</v>
      </c>
      <c r="B36" s="139" t="s">
        <v>146</v>
      </c>
      <c r="C36" s="18" t="s">
        <v>67</v>
      </c>
      <c r="D36" s="234">
        <f>IF(D24&gt;0,(D24-D27)*Parameter!$C$67,0)</f>
        <v>0</v>
      </c>
      <c r="E36" s="234">
        <f>IF(E24&gt;0,(E24-E27)*Parameter!$C$67,0)</f>
        <v>0</v>
      </c>
      <c r="F36" s="234">
        <f>IF(F24&gt;0,(F24-F27)*Parameter!$C$67,0)</f>
        <v>0</v>
      </c>
      <c r="G36" s="234">
        <f>IF(G24&gt;0,(G24-G27)*Parameter!$C$67,0)</f>
        <v>0</v>
      </c>
      <c r="H36" s="234">
        <f>IF(H24&gt;0,(H24-H27)*Parameter!$C$67,0)</f>
        <v>0</v>
      </c>
      <c r="I36" s="234">
        <f>IF(I24&gt;0,(I24-I27)*Parameter!$C$67,0)</f>
        <v>0</v>
      </c>
      <c r="J36" s="234">
        <f>IF(J24&gt;0,(J24-J27)*Parameter!$C$67,0)</f>
        <v>0</v>
      </c>
      <c r="K36" s="234">
        <f>IF(K24&gt;0,(K24-K27)*Parameter!$C$67,0)</f>
        <v>0</v>
      </c>
      <c r="L36" s="234">
        <f>IF(L24&gt;0,(L24-L27)*Parameter!$C$67,0)</f>
        <v>0</v>
      </c>
      <c r="M36" s="18">
        <f t="shared" si="4"/>
        <v>0</v>
      </c>
      <c r="N36" s="16">
        <f>IF($M$6=0,0,M36/$M$6)</f>
        <v>0</v>
      </c>
      <c r="O36" s="139"/>
      <c r="P36" s="139"/>
      <c r="Q36" s="139"/>
      <c r="R36" s="139"/>
      <c r="S36" s="139"/>
      <c r="T36" s="139"/>
      <c r="U36" s="139"/>
      <c r="V36" s="139"/>
      <c r="W36" s="139"/>
      <c r="X36" s="139"/>
      <c r="Y36" s="139"/>
      <c r="Z36" s="139"/>
      <c r="AA36" s="139"/>
      <c r="AB36" s="139"/>
    </row>
    <row r="37" spans="1:28" ht="16.5" x14ac:dyDescent="0.45">
      <c r="A37" s="131" t="str">
        <f>Eiche!A37</f>
        <v>- energetisch Kaskadennutzung</v>
      </c>
      <c r="B37" s="139" t="s">
        <v>146</v>
      </c>
      <c r="C37" s="18" t="s">
        <v>67</v>
      </c>
      <c r="D37" s="18">
        <f>IF(D29&gt;0,D29*Parameter!$C$67,0)</f>
        <v>0</v>
      </c>
      <c r="E37" s="18">
        <f>IF(E29&gt;0,E29*Parameter!$C$67,0)</f>
        <v>0</v>
      </c>
      <c r="F37" s="18">
        <f>IF(F29&gt;0,F29*Parameter!$C$67,0)</f>
        <v>0</v>
      </c>
      <c r="G37" s="18">
        <f>IF(G29&gt;0,G29*Parameter!$C$67,0)</f>
        <v>0</v>
      </c>
      <c r="H37" s="18">
        <f>IF(H29&gt;0,H29*Parameter!$C$67,0)</f>
        <v>0</v>
      </c>
      <c r="I37" s="18">
        <f>IF(I29&gt;0,I29*Parameter!$C$67,0)</f>
        <v>0</v>
      </c>
      <c r="J37" s="18">
        <f>IF(J29&gt;0,J29*Parameter!$C$67,0)</f>
        <v>0</v>
      </c>
      <c r="K37" s="18">
        <f>IF(K29&gt;0,K29*Parameter!$C$67,0)</f>
        <v>0</v>
      </c>
      <c r="L37" s="18">
        <f>IF(L29&gt;0,L29*Parameter!$C$67,0)</f>
        <v>0</v>
      </c>
      <c r="M37" s="18">
        <f t="shared" si="4"/>
        <v>0</v>
      </c>
      <c r="N37" s="16">
        <f t="shared" si="0"/>
        <v>0</v>
      </c>
      <c r="O37" s="139"/>
      <c r="P37" s="139"/>
      <c r="Q37" s="139"/>
      <c r="R37" s="139"/>
      <c r="S37" s="139"/>
      <c r="T37" s="139"/>
      <c r="U37" s="139"/>
      <c r="V37" s="139"/>
      <c r="W37" s="139"/>
      <c r="X37" s="139"/>
      <c r="Y37" s="139"/>
      <c r="Z37" s="139"/>
      <c r="AA37" s="139"/>
      <c r="AB37" s="139"/>
    </row>
    <row r="38" spans="1:28" ht="16.5" x14ac:dyDescent="0.45">
      <c r="A38" s="131" t="str">
        <f>Eiche!A38</f>
        <v>Summe jährliche Substitution</v>
      </c>
      <c r="B38" s="139" t="s">
        <v>146</v>
      </c>
      <c r="C38" s="18" t="s">
        <v>67</v>
      </c>
      <c r="D38" s="18">
        <f>SUM(D32:D37)</f>
        <v>0</v>
      </c>
      <c r="E38" s="18">
        <f t="shared" ref="E38:L38" si="5">SUM(E32:E37)</f>
        <v>0</v>
      </c>
      <c r="F38" s="18">
        <f t="shared" si="5"/>
        <v>0</v>
      </c>
      <c r="G38" s="18">
        <f t="shared" si="5"/>
        <v>0</v>
      </c>
      <c r="H38" s="18">
        <f t="shared" si="5"/>
        <v>0</v>
      </c>
      <c r="I38" s="18">
        <f t="shared" si="5"/>
        <v>0</v>
      </c>
      <c r="J38" s="18">
        <f t="shared" si="5"/>
        <v>0</v>
      </c>
      <c r="K38" s="18">
        <f t="shared" si="5"/>
        <v>0</v>
      </c>
      <c r="L38" s="18">
        <f t="shared" si="5"/>
        <v>0</v>
      </c>
      <c r="M38" s="18">
        <f>SUM(M32:M37)</f>
        <v>0</v>
      </c>
      <c r="N38" s="16">
        <f t="shared" si="0"/>
        <v>0</v>
      </c>
      <c r="O38" s="139"/>
      <c r="P38" s="139"/>
      <c r="Q38" s="139"/>
      <c r="R38" s="139"/>
      <c r="S38" s="139"/>
      <c r="T38" s="139"/>
      <c r="U38" s="139"/>
      <c r="V38" s="139"/>
      <c r="W38" s="139"/>
      <c r="X38" s="139"/>
      <c r="Y38" s="139"/>
      <c r="Z38" s="139"/>
      <c r="AA38" s="139"/>
      <c r="AB38" s="139"/>
    </row>
    <row r="39" spans="1:28" x14ac:dyDescent="0.35">
      <c r="A39" s="99"/>
      <c r="B39" s="139"/>
      <c r="C39" s="29"/>
      <c r="D39" s="18"/>
      <c r="E39" s="18"/>
      <c r="F39" s="18"/>
      <c r="G39" s="18"/>
      <c r="H39" s="18"/>
      <c r="I39" s="18"/>
      <c r="J39" s="18"/>
      <c r="K39" s="18"/>
      <c r="L39" s="18"/>
      <c r="M39" s="18"/>
      <c r="N39" s="16"/>
      <c r="O39" s="139"/>
      <c r="P39" s="139"/>
      <c r="Q39" s="139"/>
      <c r="R39" s="139"/>
      <c r="S39" s="139"/>
      <c r="T39" s="139"/>
      <c r="U39" s="139"/>
      <c r="V39" s="139"/>
      <c r="W39" s="139"/>
      <c r="X39" s="139"/>
      <c r="Y39" s="139"/>
      <c r="Z39" s="139"/>
      <c r="AA39" s="139"/>
      <c r="AB39" s="139"/>
    </row>
    <row r="40" spans="1:28" x14ac:dyDescent="0.35">
      <c r="A40" s="100" t="str">
        <f>Eiche!A40</f>
        <v>Jährliche Klimaschutzleistung</v>
      </c>
      <c r="B40" s="139"/>
      <c r="C40" s="29"/>
      <c r="D40" s="18"/>
      <c r="E40" s="18"/>
      <c r="F40" s="18"/>
      <c r="G40" s="18"/>
      <c r="H40" s="18"/>
      <c r="I40" s="18"/>
      <c r="J40" s="18"/>
      <c r="K40" s="18"/>
      <c r="L40" s="18"/>
      <c r="M40" s="18"/>
      <c r="N40" s="16"/>
      <c r="O40" s="139"/>
      <c r="P40" s="139"/>
      <c r="Q40" s="139"/>
      <c r="R40" s="139"/>
      <c r="S40" s="139"/>
      <c r="T40" s="139"/>
      <c r="U40" s="139"/>
      <c r="V40" s="139"/>
      <c r="W40" s="139"/>
      <c r="X40" s="139"/>
      <c r="Y40" s="139"/>
      <c r="Z40" s="139"/>
      <c r="AA40" s="139"/>
      <c r="AB40" s="139"/>
    </row>
    <row r="41" spans="1:28" ht="16.5" x14ac:dyDescent="0.45">
      <c r="A41" s="131" t="str">
        <f>Eiche!A41</f>
        <v>Klimaschutzleistung Forst &amp; Holz</v>
      </c>
      <c r="B41" s="139" t="s">
        <v>146</v>
      </c>
      <c r="C41" s="18" t="s">
        <v>67</v>
      </c>
      <c r="D41" s="18">
        <f t="shared" ref="D41:L41" si="6">D20+D28+D38</f>
        <v>0</v>
      </c>
      <c r="E41" s="18">
        <f t="shared" si="6"/>
        <v>0</v>
      </c>
      <c r="F41" s="18">
        <f t="shared" si="6"/>
        <v>0</v>
      </c>
      <c r="G41" s="18">
        <f t="shared" si="6"/>
        <v>0</v>
      </c>
      <c r="H41" s="18">
        <f t="shared" si="6"/>
        <v>0</v>
      </c>
      <c r="I41" s="18">
        <f t="shared" si="6"/>
        <v>0</v>
      </c>
      <c r="J41" s="18">
        <f t="shared" si="6"/>
        <v>0</v>
      </c>
      <c r="K41" s="18">
        <f t="shared" si="6"/>
        <v>0</v>
      </c>
      <c r="L41" s="18">
        <f t="shared" si="6"/>
        <v>0</v>
      </c>
      <c r="M41" s="18">
        <f>SUM(C41:L41)</f>
        <v>0</v>
      </c>
      <c r="N41" s="16">
        <f t="shared" si="0"/>
        <v>0</v>
      </c>
      <c r="O41" s="139"/>
      <c r="P41" s="139"/>
      <c r="Q41" s="139"/>
      <c r="R41" s="139"/>
      <c r="S41" s="139"/>
      <c r="T41" s="139"/>
      <c r="U41" s="139"/>
      <c r="V41" s="139"/>
      <c r="W41" s="139"/>
      <c r="X41" s="139"/>
      <c r="Y41" s="139"/>
      <c r="Z41" s="139"/>
      <c r="AA41" s="139"/>
      <c r="AB41" s="139"/>
    </row>
    <row r="43" spans="1:28" x14ac:dyDescent="0.35">
      <c r="A43" s="17"/>
      <c r="B43" s="139"/>
      <c r="C43" s="139"/>
      <c r="D43" s="139"/>
      <c r="E43" s="139"/>
      <c r="F43" s="139"/>
      <c r="G43" s="139"/>
      <c r="H43" s="139"/>
      <c r="I43" s="139"/>
      <c r="J43" s="139"/>
      <c r="K43" s="139"/>
      <c r="L43" s="139"/>
      <c r="M43" s="139"/>
      <c r="N43" s="139"/>
      <c r="O43" s="139"/>
      <c r="P43" s="139"/>
      <c r="Q43" s="139"/>
      <c r="R43" s="139"/>
      <c r="S43" s="139"/>
      <c r="T43" s="139"/>
      <c r="U43" s="139"/>
      <c r="V43" s="139"/>
      <c r="W43" s="139"/>
      <c r="X43" s="139"/>
      <c r="Y43" s="139"/>
      <c r="Z43" s="139"/>
      <c r="AA43" s="139"/>
      <c r="AB43" s="139"/>
    </row>
    <row r="44" spans="1:28" customFormat="1" x14ac:dyDescent="0.35">
      <c r="A44" s="139"/>
      <c r="B44" s="139"/>
      <c r="C44" s="139"/>
      <c r="D44" s="139"/>
      <c r="E44" s="139"/>
      <c r="F44" s="139"/>
      <c r="G44" s="139"/>
      <c r="H44" s="139"/>
      <c r="I44" s="139"/>
      <c r="J44" s="139"/>
      <c r="K44" s="139"/>
      <c r="L44" s="139"/>
      <c r="M44" s="139"/>
      <c r="N44" s="139"/>
      <c r="O44" s="139"/>
      <c r="P44" s="139"/>
      <c r="Q44" s="139"/>
      <c r="R44" s="139"/>
      <c r="S44" s="139"/>
      <c r="T44" s="139"/>
      <c r="U44" s="139"/>
      <c r="V44" s="139"/>
      <c r="W44" s="139"/>
      <c r="X44" s="139"/>
      <c r="Y44" s="139"/>
      <c r="Z44" s="139"/>
      <c r="AA44" s="139"/>
      <c r="AB44" s="139"/>
    </row>
    <row r="45" spans="1:28" customFormat="1" x14ac:dyDescent="0.35">
      <c r="A45" s="139" t="s">
        <v>90</v>
      </c>
      <c r="B45" s="139"/>
      <c r="C45" s="139"/>
      <c r="D45" s="139"/>
      <c r="E45" s="139"/>
      <c r="F45" s="139"/>
      <c r="G45" s="139"/>
      <c r="H45" s="139"/>
      <c r="I45" s="139"/>
      <c r="J45" s="139"/>
      <c r="K45" s="139"/>
      <c r="L45" s="139"/>
      <c r="M45" s="139"/>
      <c r="N45" s="139"/>
      <c r="O45" s="139"/>
      <c r="P45" s="139"/>
      <c r="Q45" s="139"/>
      <c r="R45" s="139"/>
      <c r="S45" s="139"/>
      <c r="T45" s="139"/>
      <c r="U45" s="139"/>
      <c r="V45" s="139"/>
      <c r="W45" s="139"/>
      <c r="X45" s="139"/>
      <c r="Y45" s="139"/>
      <c r="Z45" s="139"/>
      <c r="AA45" s="139"/>
      <c r="AB45" s="139"/>
    </row>
    <row r="46" spans="1:28" customFormat="1" x14ac:dyDescent="0.35">
      <c r="A46" s="139"/>
      <c r="B46" s="139"/>
      <c r="C46" s="139"/>
      <c r="D46" s="139"/>
      <c r="E46" s="139"/>
      <c r="F46" s="139"/>
      <c r="G46" s="139"/>
      <c r="H46" s="139"/>
      <c r="I46" s="139"/>
      <c r="J46" s="139"/>
      <c r="K46" s="139"/>
      <c r="L46" s="139"/>
      <c r="M46" s="139"/>
      <c r="N46" s="139"/>
      <c r="O46" s="139"/>
      <c r="P46" s="139"/>
      <c r="Q46" s="139"/>
      <c r="R46" s="139"/>
      <c r="S46" s="139"/>
      <c r="T46" s="139"/>
      <c r="U46" s="139"/>
      <c r="V46" s="139"/>
      <c r="W46" s="139"/>
      <c r="X46" s="139"/>
      <c r="Y46" s="139"/>
      <c r="Z46" s="139"/>
      <c r="AA46" s="139"/>
      <c r="AB46" s="139"/>
    </row>
    <row r="47" spans="1:28" customFormat="1" x14ac:dyDescent="0.35">
      <c r="A47" s="259" t="str">
        <f>Eiche!A47</f>
        <v>Klimarechner DFWR, Stand: 21.06.2018</v>
      </c>
      <c r="B47" s="259"/>
      <c r="C47" s="259"/>
      <c r="D47" s="139"/>
      <c r="E47" s="139"/>
      <c r="F47" s="139"/>
      <c r="G47" s="139"/>
      <c r="H47" s="139"/>
      <c r="I47" s="139"/>
      <c r="J47" s="139"/>
      <c r="K47" s="139"/>
      <c r="L47" s="139"/>
      <c r="M47" s="139"/>
      <c r="N47" s="139"/>
      <c r="O47" s="139"/>
      <c r="P47" s="139"/>
      <c r="Q47" s="139"/>
      <c r="R47" s="139"/>
      <c r="S47" s="139"/>
      <c r="T47" s="139"/>
      <c r="U47" s="139"/>
      <c r="V47" s="139"/>
      <c r="W47" s="139"/>
      <c r="X47" s="139"/>
      <c r="Y47" s="139"/>
      <c r="Z47" s="139"/>
      <c r="AA47" s="139"/>
      <c r="AB47" s="139"/>
    </row>
    <row r="48" spans="1:28" customFormat="1" x14ac:dyDescent="0.35">
      <c r="A48" s="139"/>
      <c r="B48" s="139"/>
      <c r="C48" s="139"/>
      <c r="D48" s="139"/>
      <c r="E48" s="139"/>
      <c r="F48" s="139"/>
      <c r="G48" s="139"/>
      <c r="H48" s="139"/>
      <c r="I48" s="139"/>
      <c r="J48" s="139"/>
      <c r="K48" s="139"/>
      <c r="L48" s="139"/>
      <c r="M48" s="139"/>
      <c r="N48" s="139"/>
      <c r="O48" s="139"/>
      <c r="P48" s="139"/>
      <c r="Q48" s="139"/>
      <c r="R48" s="139"/>
      <c r="S48" s="139"/>
      <c r="T48" s="139"/>
      <c r="U48" s="139"/>
      <c r="V48" s="139"/>
      <c r="W48" s="139"/>
      <c r="X48" s="139"/>
      <c r="Y48" s="139"/>
      <c r="Z48" s="139"/>
      <c r="AA48" s="139"/>
      <c r="AB48" s="139"/>
    </row>
    <row r="49" spans="1:28" customFormat="1" x14ac:dyDescent="0.35">
      <c r="A49" s="139"/>
      <c r="B49" s="139"/>
      <c r="C49" s="139"/>
      <c r="D49" s="139"/>
      <c r="E49" s="139"/>
      <c r="F49" s="139"/>
      <c r="G49" s="139"/>
      <c r="H49" s="139"/>
      <c r="I49" s="139"/>
      <c r="J49" s="139"/>
      <c r="K49" s="139"/>
      <c r="L49" s="139"/>
      <c r="M49" s="139"/>
      <c r="N49" s="139"/>
      <c r="O49" s="139"/>
      <c r="P49" s="139"/>
      <c r="Q49" s="139"/>
      <c r="R49" s="139"/>
      <c r="S49" s="139"/>
      <c r="T49" s="139"/>
      <c r="U49" s="139"/>
      <c r="V49" s="139"/>
      <c r="W49" s="139"/>
      <c r="X49" s="139"/>
      <c r="Y49" s="139"/>
      <c r="Z49" s="139"/>
      <c r="AA49" s="139"/>
      <c r="AB49" s="139"/>
    </row>
    <row r="50" spans="1:28" customFormat="1" x14ac:dyDescent="0.35">
      <c r="A50" s="139"/>
      <c r="B50" s="139"/>
      <c r="C50" s="139"/>
      <c r="D50" s="139"/>
      <c r="E50" s="139"/>
      <c r="F50" s="139"/>
      <c r="G50" s="139"/>
      <c r="H50" s="139"/>
      <c r="I50" s="139"/>
      <c r="J50" s="139"/>
      <c r="K50" s="139"/>
      <c r="L50" s="139"/>
      <c r="M50" s="139"/>
      <c r="N50" s="139"/>
      <c r="O50" s="139"/>
      <c r="P50" s="139"/>
      <c r="Q50" s="139"/>
      <c r="R50" s="139"/>
      <c r="S50" s="139"/>
      <c r="T50" s="139"/>
      <c r="U50" s="139"/>
      <c r="V50" s="139"/>
      <c r="W50" s="139"/>
      <c r="X50" s="139"/>
      <c r="Y50" s="139"/>
      <c r="Z50" s="139"/>
      <c r="AA50" s="139"/>
      <c r="AB50" s="139"/>
    </row>
    <row r="51" spans="1:28" customFormat="1" x14ac:dyDescent="0.35">
      <c r="A51" s="139"/>
      <c r="B51" s="139"/>
      <c r="C51" s="139"/>
      <c r="D51" s="139"/>
      <c r="E51" s="139"/>
      <c r="F51" s="139"/>
      <c r="G51" s="139"/>
      <c r="H51" s="139"/>
      <c r="I51" s="139"/>
      <c r="J51" s="139"/>
      <c r="K51" s="139"/>
      <c r="L51" s="139"/>
      <c r="M51" s="139"/>
      <c r="N51" s="139"/>
      <c r="O51" s="139"/>
      <c r="P51" s="139"/>
      <c r="Q51" s="139"/>
      <c r="R51" s="139"/>
      <c r="S51" s="139"/>
      <c r="T51" s="139"/>
      <c r="U51" s="139"/>
      <c r="V51" s="139"/>
      <c r="W51" s="139"/>
      <c r="X51" s="139"/>
      <c r="Y51" s="139"/>
      <c r="Z51" s="139"/>
      <c r="AA51" s="139"/>
      <c r="AB51" s="139"/>
    </row>
    <row r="52" spans="1:28" customFormat="1" x14ac:dyDescent="0.35">
      <c r="A52" s="139"/>
      <c r="B52" s="139"/>
      <c r="C52" s="139"/>
      <c r="D52" s="139"/>
      <c r="E52" s="139"/>
      <c r="F52" s="139"/>
      <c r="G52" s="139"/>
      <c r="H52" s="139"/>
      <c r="I52" s="139"/>
      <c r="J52" s="139"/>
      <c r="K52" s="139"/>
      <c r="L52" s="139"/>
      <c r="M52" s="139"/>
      <c r="N52" s="139"/>
      <c r="O52" s="139"/>
      <c r="P52" s="139"/>
      <c r="Q52" s="139"/>
      <c r="R52" s="139"/>
      <c r="S52" s="139"/>
      <c r="T52" s="139"/>
      <c r="U52" s="139"/>
      <c r="V52" s="139"/>
      <c r="W52" s="139"/>
      <c r="X52" s="139"/>
      <c r="Y52" s="139"/>
      <c r="Z52" s="139"/>
      <c r="AA52" s="139"/>
      <c r="AB52" s="139"/>
    </row>
    <row r="53" spans="1:28" customFormat="1" x14ac:dyDescent="0.35">
      <c r="A53" s="139"/>
      <c r="B53" s="139"/>
      <c r="C53" s="139"/>
      <c r="D53" s="139"/>
      <c r="E53" s="139"/>
      <c r="F53" s="139"/>
      <c r="G53" s="139"/>
      <c r="H53" s="139"/>
      <c r="I53" s="139"/>
      <c r="J53" s="139"/>
      <c r="K53" s="139"/>
      <c r="L53" s="139"/>
      <c r="M53" s="139"/>
      <c r="N53" s="139"/>
      <c r="O53" s="139"/>
      <c r="P53" s="139"/>
      <c r="Q53" s="139"/>
      <c r="R53" s="139"/>
      <c r="S53" s="139"/>
      <c r="T53" s="139"/>
      <c r="U53" s="139"/>
      <c r="V53" s="139"/>
      <c r="W53" s="139"/>
      <c r="X53" s="139"/>
      <c r="Y53" s="139"/>
      <c r="Z53" s="139"/>
      <c r="AA53" s="139"/>
      <c r="AB53" s="139"/>
    </row>
    <row r="54" spans="1:28" customFormat="1" x14ac:dyDescent="0.35">
      <c r="A54" s="139"/>
      <c r="B54" s="139"/>
      <c r="C54" s="139"/>
      <c r="D54" s="139"/>
      <c r="E54" s="139"/>
      <c r="F54" s="139"/>
      <c r="G54" s="139"/>
      <c r="H54" s="139"/>
      <c r="I54" s="139"/>
      <c r="J54" s="139"/>
      <c r="K54" s="139"/>
      <c r="L54" s="139"/>
      <c r="M54" s="139"/>
      <c r="N54" s="139"/>
      <c r="O54" s="139"/>
      <c r="P54" s="139"/>
      <c r="Q54" s="139"/>
      <c r="R54" s="139"/>
      <c r="S54" s="139"/>
      <c r="T54" s="139"/>
      <c r="U54" s="139"/>
      <c r="V54" s="139"/>
      <c r="W54" s="139"/>
      <c r="X54" s="139"/>
      <c r="Y54" s="139"/>
      <c r="Z54" s="139"/>
      <c r="AA54" s="139"/>
      <c r="AB54" s="139"/>
    </row>
    <row r="55" spans="1:28" customFormat="1" x14ac:dyDescent="0.35">
      <c r="A55" s="139"/>
      <c r="B55" s="139"/>
      <c r="C55" s="139"/>
      <c r="D55" s="139"/>
      <c r="E55" s="139"/>
      <c r="F55" s="139"/>
      <c r="G55" s="139"/>
      <c r="H55" s="139"/>
      <c r="I55" s="139"/>
      <c r="J55" s="139"/>
      <c r="K55" s="139"/>
      <c r="L55" s="139"/>
      <c r="M55" s="139"/>
      <c r="N55" s="139"/>
      <c r="O55" s="139"/>
      <c r="P55" s="139"/>
      <c r="Q55" s="139"/>
      <c r="R55" s="139"/>
      <c r="S55" s="139"/>
      <c r="T55" s="139"/>
      <c r="U55" s="139"/>
      <c r="V55" s="139"/>
      <c r="W55" s="139"/>
      <c r="X55" s="139"/>
      <c r="Y55" s="139"/>
      <c r="Z55" s="139"/>
      <c r="AA55" s="139"/>
      <c r="AB55" s="139"/>
    </row>
    <row r="56" spans="1:28" customFormat="1" x14ac:dyDescent="0.35">
      <c r="A56" s="139"/>
      <c r="B56" s="139"/>
      <c r="C56" s="139"/>
      <c r="D56" s="139"/>
      <c r="E56" s="139"/>
      <c r="F56" s="139"/>
      <c r="G56" s="139"/>
      <c r="H56" s="139"/>
      <c r="I56" s="139"/>
      <c r="J56" s="139"/>
      <c r="K56" s="139"/>
      <c r="L56" s="139"/>
      <c r="M56" s="139"/>
      <c r="N56" s="139"/>
      <c r="O56" s="139"/>
      <c r="P56" s="139"/>
      <c r="Q56" s="139"/>
      <c r="R56" s="139"/>
      <c r="S56" s="139"/>
      <c r="T56" s="139"/>
      <c r="U56" s="139"/>
      <c r="V56" s="139"/>
      <c r="W56" s="139"/>
      <c r="X56" s="139"/>
      <c r="Y56" s="139"/>
      <c r="Z56" s="139"/>
      <c r="AA56" s="139"/>
      <c r="AB56" s="139"/>
    </row>
    <row r="57" spans="1:28" customFormat="1" x14ac:dyDescent="0.35">
      <c r="A57" s="139"/>
      <c r="B57" s="139"/>
      <c r="C57" s="139"/>
      <c r="D57" s="139"/>
      <c r="E57" s="139"/>
      <c r="F57" s="139"/>
      <c r="G57" s="139"/>
      <c r="H57" s="139"/>
      <c r="I57" s="139"/>
      <c r="J57" s="139"/>
      <c r="K57" s="139"/>
      <c r="L57" s="139"/>
      <c r="M57" s="139"/>
      <c r="N57" s="139"/>
      <c r="O57" s="139"/>
      <c r="P57" s="139"/>
      <c r="Q57" s="139"/>
      <c r="R57" s="139"/>
      <c r="S57" s="139"/>
      <c r="T57" s="139"/>
      <c r="U57" s="139"/>
      <c r="V57" s="139"/>
      <c r="W57" s="139"/>
      <c r="X57" s="139"/>
      <c r="Y57" s="139"/>
      <c r="Z57" s="139"/>
      <c r="AA57" s="139"/>
      <c r="AB57" s="139"/>
    </row>
    <row r="58" spans="1:28" customFormat="1" x14ac:dyDescent="0.35">
      <c r="A58" s="139"/>
      <c r="B58" s="139"/>
      <c r="C58" s="139"/>
      <c r="D58" s="139"/>
      <c r="E58" s="139"/>
      <c r="F58" s="139"/>
      <c r="G58" s="139"/>
      <c r="H58" s="139"/>
      <c r="I58" s="139"/>
      <c r="J58" s="139"/>
      <c r="K58" s="139"/>
      <c r="L58" s="139"/>
      <c r="M58" s="139"/>
      <c r="N58" s="139"/>
      <c r="O58" s="139"/>
      <c r="P58" s="139"/>
      <c r="Q58" s="139"/>
      <c r="R58" s="139"/>
      <c r="S58" s="139"/>
      <c r="T58" s="139"/>
      <c r="U58" s="139"/>
      <c r="V58" s="139"/>
      <c r="W58" s="139"/>
      <c r="X58" s="139"/>
      <c r="Y58" s="139"/>
      <c r="Z58" s="139"/>
      <c r="AA58" s="139"/>
      <c r="AB58" s="139"/>
    </row>
    <row r="59" spans="1:28" customFormat="1" x14ac:dyDescent="0.35">
      <c r="A59" s="139"/>
      <c r="B59" s="139"/>
      <c r="C59" s="139"/>
      <c r="D59" s="139"/>
      <c r="E59" s="139"/>
      <c r="F59" s="139"/>
      <c r="G59" s="139"/>
      <c r="H59" s="139"/>
      <c r="I59" s="139"/>
      <c r="J59" s="139"/>
      <c r="K59" s="139"/>
      <c r="L59" s="139"/>
      <c r="M59" s="139"/>
      <c r="N59" s="139"/>
      <c r="O59" s="139"/>
      <c r="P59" s="139"/>
      <c r="Q59" s="139"/>
      <c r="R59" s="139"/>
      <c r="S59" s="139"/>
      <c r="T59" s="139"/>
      <c r="U59" s="139"/>
      <c r="V59" s="139"/>
      <c r="W59" s="139"/>
      <c r="X59" s="139"/>
      <c r="Y59" s="139"/>
      <c r="Z59" s="139"/>
      <c r="AA59" s="139"/>
      <c r="AB59" s="139"/>
    </row>
    <row r="60" spans="1:28" customFormat="1" x14ac:dyDescent="0.35">
      <c r="A60" s="139"/>
      <c r="B60" s="139"/>
      <c r="C60" s="139"/>
      <c r="D60" s="139"/>
      <c r="E60" s="139"/>
      <c r="F60" s="139"/>
      <c r="G60" s="139"/>
      <c r="H60" s="139"/>
      <c r="I60" s="139"/>
      <c r="J60" s="139"/>
      <c r="K60" s="139"/>
      <c r="L60" s="139"/>
      <c r="M60" s="139"/>
      <c r="N60" s="139"/>
      <c r="O60" s="139"/>
      <c r="P60" s="139"/>
      <c r="Q60" s="139"/>
      <c r="R60" s="139"/>
      <c r="S60" s="139"/>
      <c r="T60" s="139"/>
      <c r="U60" s="139"/>
      <c r="V60" s="139"/>
      <c r="W60" s="139"/>
      <c r="X60" s="139"/>
      <c r="Y60" s="139"/>
      <c r="Z60" s="139"/>
      <c r="AA60" s="139"/>
      <c r="AB60" s="139"/>
    </row>
    <row r="61" spans="1:28" customFormat="1" x14ac:dyDescent="0.35">
      <c r="A61" s="139"/>
      <c r="B61" s="139"/>
      <c r="C61" s="139"/>
      <c r="D61" s="139"/>
      <c r="E61" s="139"/>
      <c r="F61" s="139"/>
      <c r="G61" s="139"/>
      <c r="H61" s="139"/>
      <c r="I61" s="139"/>
      <c r="J61" s="139"/>
      <c r="K61" s="139"/>
      <c r="L61" s="139"/>
      <c r="M61" s="139"/>
      <c r="N61" s="139"/>
      <c r="O61" s="139"/>
      <c r="P61" s="139"/>
      <c r="Q61" s="139"/>
      <c r="R61" s="139"/>
      <c r="S61" s="139"/>
      <c r="T61" s="139"/>
      <c r="U61" s="139"/>
      <c r="V61" s="139"/>
      <c r="W61" s="139"/>
      <c r="X61" s="139"/>
      <c r="Y61" s="139"/>
      <c r="Z61" s="139"/>
      <c r="AA61" s="139"/>
      <c r="AB61" s="139"/>
    </row>
    <row r="62" spans="1:28" customFormat="1" x14ac:dyDescent="0.35">
      <c r="A62" s="139"/>
      <c r="B62" s="139"/>
      <c r="C62" s="139"/>
      <c r="D62" s="139"/>
      <c r="E62" s="139"/>
      <c r="F62" s="139"/>
      <c r="G62" s="139"/>
      <c r="H62" s="139"/>
      <c r="I62" s="139"/>
      <c r="J62" s="139"/>
      <c r="K62" s="139"/>
      <c r="L62" s="139"/>
      <c r="M62" s="139"/>
      <c r="N62" s="139"/>
      <c r="O62" s="139"/>
      <c r="P62" s="139"/>
      <c r="Q62" s="139"/>
      <c r="R62" s="139"/>
      <c r="S62" s="139"/>
      <c r="T62" s="139"/>
      <c r="U62" s="139"/>
      <c r="V62" s="139"/>
      <c r="W62" s="139"/>
      <c r="X62" s="139"/>
      <c r="Y62" s="139"/>
      <c r="Z62" s="139"/>
      <c r="AA62" s="139"/>
      <c r="AB62" s="139"/>
    </row>
    <row r="63" spans="1:28" customFormat="1" x14ac:dyDescent="0.35">
      <c r="A63" s="139"/>
      <c r="B63" s="139"/>
      <c r="C63" s="139"/>
      <c r="D63" s="139"/>
      <c r="E63" s="139"/>
      <c r="F63" s="139"/>
      <c r="G63" s="139"/>
      <c r="H63" s="139"/>
      <c r="I63" s="139"/>
      <c r="J63" s="139"/>
      <c r="K63" s="139"/>
      <c r="L63" s="139"/>
      <c r="M63" s="139"/>
      <c r="N63" s="139"/>
      <c r="O63" s="139"/>
      <c r="P63" s="139"/>
      <c r="Q63" s="139"/>
      <c r="R63" s="139"/>
      <c r="S63" s="139"/>
      <c r="T63" s="139"/>
      <c r="U63" s="139"/>
      <c r="V63" s="139"/>
      <c r="W63" s="139"/>
      <c r="X63" s="139"/>
      <c r="Y63" s="139"/>
      <c r="Z63" s="139"/>
      <c r="AA63" s="139"/>
      <c r="AB63" s="139"/>
    </row>
    <row r="64" spans="1:28" customFormat="1" x14ac:dyDescent="0.35">
      <c r="A64" s="139"/>
      <c r="B64" s="139"/>
      <c r="C64" s="139"/>
      <c r="D64" s="139"/>
      <c r="E64" s="139"/>
      <c r="F64" s="139"/>
      <c r="G64" s="139"/>
      <c r="H64" s="139"/>
      <c r="I64" s="139"/>
      <c r="J64" s="139"/>
      <c r="K64" s="139"/>
      <c r="L64" s="139"/>
      <c r="M64" s="139"/>
      <c r="N64" s="139"/>
      <c r="O64" s="139"/>
      <c r="P64" s="139"/>
      <c r="Q64" s="139"/>
      <c r="R64" s="139"/>
      <c r="S64" s="139"/>
      <c r="T64" s="139"/>
      <c r="U64" s="139"/>
      <c r="V64" s="139"/>
      <c r="W64" s="139"/>
      <c r="X64" s="139"/>
      <c r="Y64" s="139"/>
      <c r="Z64" s="139"/>
      <c r="AA64" s="139"/>
      <c r="AB64" s="139"/>
    </row>
    <row r="65" spans="15:21" customFormat="1" x14ac:dyDescent="0.35">
      <c r="O65" s="139"/>
      <c r="P65" s="139"/>
      <c r="Q65" s="139"/>
      <c r="R65" s="139"/>
      <c r="S65" s="139"/>
      <c r="T65" s="139"/>
      <c r="U65" s="139"/>
    </row>
  </sheetData>
  <sheetProtection algorithmName="SHA-512" hashValue="bpvAMp/ghsSynX/jfosG8q4w0h+Td9EHfAW0EgOsUb1gnPLdZ+Kq7mDzfUKGaPdDKICj0OL8V1vjbp6yyqpREw==" saltValue="+vaKSu5GWsA6ymheKqlqKA==" spinCount="100000" sheet="1" objects="1" scenarios="1"/>
  <mergeCells count="1">
    <mergeCell ref="A3:B3"/>
  </mergeCells>
  <pageMargins left="0.7" right="0.7" top="0.78749999999999998" bottom="0.78749999999999998" header="0.51180555555555496" footer="0.51180555555555496"/>
  <pageSetup paperSize="0" scale="0" firstPageNumber="0" orientation="portrait" usePrinterDefaults="0" horizontalDpi="0" verticalDpi="0" copie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99999"/>
  </sheetPr>
  <dimension ref="A1:AB65"/>
  <sheetViews>
    <sheetView workbookViewId="0"/>
  </sheetViews>
  <sheetFormatPr baseColWidth="10" defaultColWidth="12.7265625" defaultRowHeight="14.5" x14ac:dyDescent="0.35"/>
  <cols>
    <col min="1" max="1" width="35.7265625" style="13" customWidth="1"/>
    <col min="2" max="14" width="12.7265625" style="13" customWidth="1"/>
    <col min="15" max="16384" width="12.7265625" style="13"/>
  </cols>
  <sheetData>
    <row r="1" spans="1:14" ht="23.5" x14ac:dyDescent="0.55000000000000004">
      <c r="A1" s="10" t="s">
        <v>86</v>
      </c>
      <c r="B1" s="11"/>
      <c r="C1" s="11"/>
      <c r="D1" s="139"/>
      <c r="E1" s="139"/>
      <c r="F1" s="2"/>
      <c r="G1" s="139"/>
      <c r="H1" s="139"/>
      <c r="I1" s="139"/>
      <c r="J1" s="139"/>
      <c r="K1" s="139"/>
      <c r="L1" s="139"/>
      <c r="M1" s="139"/>
      <c r="N1" s="139"/>
    </row>
    <row r="3" spans="1:14" ht="21" x14ac:dyDescent="0.5">
      <c r="A3" s="408" t="s">
        <v>142</v>
      </c>
      <c r="B3" s="408"/>
      <c r="C3" s="139"/>
      <c r="D3" s="139"/>
      <c r="E3" s="139"/>
      <c r="F3" s="139"/>
      <c r="G3" s="139"/>
      <c r="H3" s="139"/>
      <c r="I3" s="139"/>
      <c r="J3" s="139"/>
      <c r="K3" s="139"/>
      <c r="L3" s="139"/>
      <c r="M3" s="139"/>
      <c r="N3" s="139"/>
    </row>
    <row r="4" spans="1:14" x14ac:dyDescent="0.35">
      <c r="A4" s="12"/>
      <c r="B4" s="139"/>
      <c r="C4" s="139"/>
      <c r="D4" s="139"/>
      <c r="E4" s="139"/>
      <c r="F4" s="139"/>
      <c r="G4" s="139"/>
      <c r="H4" s="139"/>
      <c r="I4" s="139"/>
      <c r="J4" s="139"/>
      <c r="K4" s="139"/>
      <c r="L4" s="139"/>
      <c r="M4" s="139"/>
      <c r="N4" s="139"/>
    </row>
    <row r="5" spans="1:14" x14ac:dyDescent="0.35">
      <c r="A5" s="14" t="str">
        <f>Eingabe!$A$10</f>
        <v>Altersklasse</v>
      </c>
      <c r="B5" s="87" t="str">
        <f>Eingabe!$B$10</f>
        <v>[Jahre]</v>
      </c>
      <c r="C5" s="28" t="s">
        <v>53</v>
      </c>
      <c r="D5" s="89" t="str">
        <f>"1-20"</f>
        <v>1-20</v>
      </c>
      <c r="E5" s="28" t="s">
        <v>55</v>
      </c>
      <c r="F5" s="28" t="s">
        <v>56</v>
      </c>
      <c r="G5" s="28" t="s">
        <v>57</v>
      </c>
      <c r="H5" s="28" t="s">
        <v>58</v>
      </c>
      <c r="I5" s="28" t="s">
        <v>59</v>
      </c>
      <c r="J5" s="28" t="s">
        <v>60</v>
      </c>
      <c r="K5" s="28" t="s">
        <v>61</v>
      </c>
      <c r="L5" s="28" t="s">
        <v>62</v>
      </c>
      <c r="M5" s="15" t="s">
        <v>63</v>
      </c>
      <c r="N5" s="15" t="s">
        <v>143</v>
      </c>
    </row>
    <row r="6" spans="1:14" x14ac:dyDescent="0.35">
      <c r="A6" s="14" t="str">
        <f>Eingabe!$A$12</f>
        <v>Holzboden</v>
      </c>
      <c r="B6" s="88" t="str">
        <f>Eingabe!$B$12</f>
        <v>[ha]</v>
      </c>
      <c r="C6" s="16">
        <f>Eingabe!C73</f>
        <v>0</v>
      </c>
      <c r="D6" s="16">
        <f>Eingabe!D73</f>
        <v>0</v>
      </c>
      <c r="E6" s="16">
        <f>Eingabe!E73</f>
        <v>0</v>
      </c>
      <c r="F6" s="16">
        <f>Eingabe!F73</f>
        <v>0</v>
      </c>
      <c r="G6" s="16">
        <f>Eingabe!G73</f>
        <v>0</v>
      </c>
      <c r="H6" s="16">
        <f>Eingabe!H73</f>
        <v>0</v>
      </c>
      <c r="I6" s="16">
        <f>Eingabe!I73</f>
        <v>0</v>
      </c>
      <c r="J6" s="16">
        <f>Eingabe!J73</f>
        <v>0</v>
      </c>
      <c r="K6" s="16">
        <f>Eingabe!K73</f>
        <v>0</v>
      </c>
      <c r="L6" s="16">
        <f>Eingabe!L73</f>
        <v>0</v>
      </c>
      <c r="M6" s="16">
        <f>SUM(C6:L6)</f>
        <v>0</v>
      </c>
      <c r="N6" s="16"/>
    </row>
    <row r="7" spans="1:14" x14ac:dyDescent="0.35">
      <c r="A7" s="14" t="str">
        <f>Eingabe!$A$11</f>
        <v>Mittlerer BHD*</v>
      </c>
      <c r="B7" s="88" t="str">
        <f>Eingabe!$B$11</f>
        <v>[cm]</v>
      </c>
      <c r="C7" s="18" t="s">
        <v>67</v>
      </c>
      <c r="D7" s="16">
        <f>Eingabe!D72</f>
        <v>11.040076672076543</v>
      </c>
      <c r="E7" s="16">
        <f>Eingabe!E72</f>
        <v>14.21717284497517</v>
      </c>
      <c r="F7" s="16">
        <f>Eingabe!F72</f>
        <v>22.169932546160716</v>
      </c>
      <c r="G7" s="16">
        <f>Eingabe!G72</f>
        <v>27.709630222940984</v>
      </c>
      <c r="H7" s="16">
        <f>Eingabe!H72</f>
        <v>32.433641623403844</v>
      </c>
      <c r="I7" s="16">
        <f>Eingabe!I72</f>
        <v>35.288295298218827</v>
      </c>
      <c r="J7" s="16">
        <f>Eingabe!J72</f>
        <v>37.419152975580097</v>
      </c>
      <c r="K7" s="16">
        <f>Eingabe!K72</f>
        <v>40.177762465113005</v>
      </c>
      <c r="L7" s="16">
        <f>Eingabe!L72</f>
        <v>45.452043790902344</v>
      </c>
      <c r="M7" s="16"/>
      <c r="N7" s="16"/>
    </row>
    <row r="8" spans="1:14" x14ac:dyDescent="0.35">
      <c r="A8" s="14" t="str">
        <f>Eingabe!$A$13</f>
        <v>Vorrat Derbholz</v>
      </c>
      <c r="B8" s="88" t="str">
        <f>Eingabe!$B$13</f>
        <v>[Vfm]</v>
      </c>
      <c r="C8" s="18" t="s">
        <v>67</v>
      </c>
      <c r="D8" s="16">
        <f>Eingabe!D74</f>
        <v>0</v>
      </c>
      <c r="E8" s="16">
        <f>Eingabe!E74</f>
        <v>0</v>
      </c>
      <c r="F8" s="16">
        <f>Eingabe!F74</f>
        <v>0</v>
      </c>
      <c r="G8" s="16">
        <f>Eingabe!G74</f>
        <v>0</v>
      </c>
      <c r="H8" s="16">
        <f>Eingabe!H74</f>
        <v>0</v>
      </c>
      <c r="I8" s="16">
        <f>Eingabe!I74</f>
        <v>0</v>
      </c>
      <c r="J8" s="16">
        <f>Eingabe!J74</f>
        <v>0</v>
      </c>
      <c r="K8" s="16">
        <f>Eingabe!K74</f>
        <v>0</v>
      </c>
      <c r="L8" s="16">
        <f>Eingabe!L74</f>
        <v>0</v>
      </c>
      <c r="M8" s="16">
        <f>SUM(C8:L8)</f>
        <v>0</v>
      </c>
      <c r="N8" s="16">
        <f>IF($M$6=0,0,M8/$M$6)</f>
        <v>0</v>
      </c>
    </row>
    <row r="9" spans="1:14" x14ac:dyDescent="0.35">
      <c r="A9" s="14" t="str">
        <f>Eingabe!$A$14</f>
        <v>jährlicher Zuwachs Derbholz</v>
      </c>
      <c r="B9" s="88" t="str">
        <f>Eingabe!$B$14</f>
        <v>[Vfm/a]</v>
      </c>
      <c r="C9" s="18" t="s">
        <v>67</v>
      </c>
      <c r="D9" s="16">
        <f>Eingabe!D75</f>
        <v>0</v>
      </c>
      <c r="E9" s="16">
        <f>Eingabe!E75</f>
        <v>0</v>
      </c>
      <c r="F9" s="16">
        <f>Eingabe!F75</f>
        <v>0</v>
      </c>
      <c r="G9" s="16">
        <f>Eingabe!G75</f>
        <v>0</v>
      </c>
      <c r="H9" s="16">
        <f>Eingabe!H75</f>
        <v>0</v>
      </c>
      <c r="I9" s="16">
        <f>Eingabe!I75</f>
        <v>0</v>
      </c>
      <c r="J9" s="16">
        <f>Eingabe!J75</f>
        <v>0</v>
      </c>
      <c r="K9" s="16">
        <f>Eingabe!K75</f>
        <v>0</v>
      </c>
      <c r="L9" s="16">
        <f>Eingabe!L75</f>
        <v>0</v>
      </c>
      <c r="M9" s="16">
        <f>SUM(C9:L9)</f>
        <v>0</v>
      </c>
      <c r="N9" s="16">
        <f t="shared" ref="N9:N41" si="0">IF($M$6=0,0,M9/$M$6)</f>
        <v>0</v>
      </c>
    </row>
    <row r="10" spans="1:14" x14ac:dyDescent="0.35">
      <c r="A10" s="14" t="str">
        <f>Eingabe!$A$15</f>
        <v>geplante jährliche Nutzung</v>
      </c>
      <c r="B10" s="88" t="str">
        <f>Eingabe!$B$15</f>
        <v>[Efm/a]</v>
      </c>
      <c r="C10" s="18" t="s">
        <v>67</v>
      </c>
      <c r="D10" s="16">
        <f>Eingabe!D76</f>
        <v>0</v>
      </c>
      <c r="E10" s="16">
        <f>Eingabe!E76</f>
        <v>0</v>
      </c>
      <c r="F10" s="16">
        <f>Eingabe!F76</f>
        <v>0</v>
      </c>
      <c r="G10" s="16">
        <f>Eingabe!G76</f>
        <v>0</v>
      </c>
      <c r="H10" s="16">
        <f>Eingabe!H76</f>
        <v>0</v>
      </c>
      <c r="I10" s="16">
        <f>Eingabe!I76</f>
        <v>0</v>
      </c>
      <c r="J10" s="16">
        <f>Eingabe!J76</f>
        <v>0</v>
      </c>
      <c r="K10" s="16">
        <f>Eingabe!K76</f>
        <v>0</v>
      </c>
      <c r="L10" s="16">
        <f>Eingabe!L76</f>
        <v>0</v>
      </c>
      <c r="M10" s="16">
        <f>SUM(C10:L10)</f>
        <v>0</v>
      </c>
      <c r="N10" s="16">
        <f t="shared" si="0"/>
        <v>0</v>
      </c>
    </row>
    <row r="11" spans="1:14" x14ac:dyDescent="0.35">
      <c r="A11" s="14" t="str">
        <f>Eingabe!$A$15</f>
        <v>geplante jährliche Nutzung</v>
      </c>
      <c r="B11" s="88" t="s">
        <v>73</v>
      </c>
      <c r="C11" s="18" t="s">
        <v>67</v>
      </c>
      <c r="D11" s="18">
        <f>D10/Parameter!$C$29</f>
        <v>0</v>
      </c>
      <c r="E11" s="18">
        <f>E10/Parameter!$C$29</f>
        <v>0</v>
      </c>
      <c r="F11" s="18">
        <f>F10/Parameter!$C$29</f>
        <v>0</v>
      </c>
      <c r="G11" s="18">
        <f>G10/Parameter!$C$29</f>
        <v>0</v>
      </c>
      <c r="H11" s="18">
        <f>H10/Parameter!$C$29</f>
        <v>0</v>
      </c>
      <c r="I11" s="18">
        <f>I10/Parameter!$C$29</f>
        <v>0</v>
      </c>
      <c r="J11" s="18">
        <f>J10/Parameter!$C$29</f>
        <v>0</v>
      </c>
      <c r="K11" s="18">
        <f>K10/Parameter!$C$29</f>
        <v>0</v>
      </c>
      <c r="L11" s="18">
        <f>L10/Parameter!$C$29</f>
        <v>0</v>
      </c>
      <c r="M11" s="16">
        <f>SUM(C11:L11)</f>
        <v>0</v>
      </c>
      <c r="N11" s="16">
        <f t="shared" si="0"/>
        <v>0</v>
      </c>
    </row>
    <row r="12" spans="1:14" x14ac:dyDescent="0.35">
      <c r="A12" s="17"/>
      <c r="B12" s="139"/>
      <c r="C12" s="29"/>
      <c r="D12" s="18"/>
      <c r="E12" s="18"/>
      <c r="F12" s="18"/>
      <c r="G12" s="18"/>
      <c r="H12" s="18"/>
      <c r="I12" s="18"/>
      <c r="J12" s="18"/>
      <c r="K12" s="18"/>
      <c r="L12" s="18"/>
      <c r="M12" s="18"/>
      <c r="N12" s="16"/>
    </row>
    <row r="13" spans="1:14" x14ac:dyDescent="0.35">
      <c r="A13" s="17"/>
      <c r="B13" s="139"/>
      <c r="C13" s="29"/>
      <c r="D13" s="18"/>
      <c r="E13" s="18"/>
      <c r="F13" s="18"/>
      <c r="G13" s="18"/>
      <c r="H13" s="18"/>
      <c r="I13" s="18"/>
      <c r="J13" s="18"/>
      <c r="K13" s="18"/>
      <c r="L13" s="18"/>
      <c r="M13" s="18"/>
      <c r="N13" s="16"/>
    </row>
    <row r="14" spans="1:14" ht="21" x14ac:dyDescent="0.5">
      <c r="A14" s="134" t="s">
        <v>144</v>
      </c>
      <c r="B14" s="134"/>
      <c r="C14" s="29"/>
      <c r="D14" s="18"/>
      <c r="E14" s="18"/>
      <c r="F14" s="18"/>
      <c r="G14" s="18"/>
      <c r="H14" s="18"/>
      <c r="I14" s="18"/>
      <c r="J14" s="18"/>
      <c r="K14" s="18"/>
      <c r="L14" s="18"/>
      <c r="M14" s="18"/>
      <c r="N14" s="16"/>
    </row>
    <row r="15" spans="1:14" x14ac:dyDescent="0.35">
      <c r="A15" s="17"/>
      <c r="B15" s="139"/>
      <c r="C15" s="29"/>
      <c r="D15" s="18"/>
      <c r="E15" s="18"/>
      <c r="F15" s="18"/>
      <c r="G15" s="18"/>
      <c r="H15" s="18"/>
      <c r="I15" s="18"/>
      <c r="J15" s="18"/>
      <c r="K15" s="18"/>
      <c r="L15" s="18"/>
      <c r="M15" s="18"/>
      <c r="N15" s="16"/>
    </row>
    <row r="16" spans="1:14" x14ac:dyDescent="0.35">
      <c r="A16" s="19" t="str">
        <f>Eiche!A16</f>
        <v>Waldspeicher</v>
      </c>
      <c r="B16" s="20"/>
      <c r="C16" s="29"/>
      <c r="D16" s="18"/>
      <c r="E16" s="18"/>
      <c r="F16" s="18"/>
      <c r="G16" s="18"/>
      <c r="H16" s="18"/>
      <c r="I16" s="18"/>
      <c r="J16" s="18"/>
      <c r="K16" s="18"/>
      <c r="L16" s="18"/>
      <c r="M16" s="18"/>
      <c r="N16" s="16"/>
    </row>
    <row r="17" spans="1:15" ht="16.5" x14ac:dyDescent="0.45">
      <c r="A17" s="127" t="str">
        <f>Eiche!A17</f>
        <v>Vorrat Derbholz</v>
      </c>
      <c r="B17" s="139" t="s">
        <v>145</v>
      </c>
      <c r="C17" s="18" t="s">
        <v>67</v>
      </c>
      <c r="D17" s="18">
        <f>IF(D8&gt;0,VLOOKUP($A$1,Parameter!$B$8:$C$15,2)*D8*Parameter!$C$21*Parameter!$C$22,0)</f>
        <v>0</v>
      </c>
      <c r="E17" s="18">
        <f>IF(E8&gt;0,VLOOKUP($A$1,Parameter!$B$8:$C$15,2)*E8*Parameter!$C$21*Parameter!$C$22,0)</f>
        <v>0</v>
      </c>
      <c r="F17" s="18">
        <f>IF(F8&gt;0,VLOOKUP($A$1,Parameter!$B$8:$C$15,2)*F8*Parameter!$C$21*Parameter!$C$22,0)</f>
        <v>0</v>
      </c>
      <c r="G17" s="18">
        <f>IF(G8&gt;0,VLOOKUP($A$1,Parameter!$B$8:$C$15,2)*G8*Parameter!$C$21*Parameter!$C$22,0)</f>
        <v>0</v>
      </c>
      <c r="H17" s="18">
        <f>IF(H8&gt;0,VLOOKUP($A$1,Parameter!$B$8:$C$15,2)*H8*Parameter!$C$21*Parameter!$C$22,0)</f>
        <v>0</v>
      </c>
      <c r="I17" s="18">
        <f>IF(I8&gt;0,VLOOKUP($A$1,Parameter!$B$8:$C$15,2)*I8*Parameter!$C$21*Parameter!$C$22,0)</f>
        <v>0</v>
      </c>
      <c r="J17" s="18">
        <f>IF(J8&gt;0,VLOOKUP($A$1,Parameter!$B$8:$C$15,2)*J8*Parameter!$C$21*Parameter!$C$22,0)</f>
        <v>0</v>
      </c>
      <c r="K17" s="18">
        <f>IF(K8&gt;0,VLOOKUP($A$1,Parameter!$B$8:$C$15,2)*K8*Parameter!$C$21*Parameter!$C$22,0)</f>
        <v>0</v>
      </c>
      <c r="L17" s="18">
        <f>IF(L8&gt;0,VLOOKUP($A$1,Parameter!$B$8:$C$15,2)*L8*Parameter!$C$21*Parameter!$C$22,0)</f>
        <v>0</v>
      </c>
      <c r="M17" s="18">
        <f>SUM(C17:L17)</f>
        <v>0</v>
      </c>
      <c r="N17" s="16">
        <f t="shared" si="0"/>
        <v>0</v>
      </c>
      <c r="O17" s="139"/>
    </row>
    <row r="18" spans="1:15" ht="16.5" x14ac:dyDescent="0.45">
      <c r="A18" s="127" t="str">
        <f>Eiche!A18</f>
        <v>jährlicher Zuwachs Derbholz</v>
      </c>
      <c r="B18" s="139" t="s">
        <v>146</v>
      </c>
      <c r="C18" s="18" t="s">
        <v>67</v>
      </c>
      <c r="D18" s="18">
        <f>IF(D9&gt;0,VLOOKUP($A$1,Parameter!$B$8:$C$15,2)*D9*Parameter!$C$21*Parameter!$C$22,0)</f>
        <v>0</v>
      </c>
      <c r="E18" s="18">
        <f>IF(E9&gt;0,VLOOKUP($A$1,Parameter!$B$8:$C$15,2)*E9*Parameter!$C$21*Parameter!$C$22,0)</f>
        <v>0</v>
      </c>
      <c r="F18" s="18">
        <f>IF(F9&gt;0,VLOOKUP($A$1,Parameter!$B$8:$C$15,2)*F9*Parameter!$C$21*Parameter!$C$22,0)</f>
        <v>0</v>
      </c>
      <c r="G18" s="18">
        <f>IF(G9&gt;0,VLOOKUP($A$1,Parameter!$B$8:$C$15,2)*G9*Parameter!$C$21*Parameter!$C$22,0)</f>
        <v>0</v>
      </c>
      <c r="H18" s="18">
        <f>IF(H9&gt;0,VLOOKUP($A$1,Parameter!$B$8:$C$15,2)*H9*Parameter!$C$21*Parameter!$C$22,0)</f>
        <v>0</v>
      </c>
      <c r="I18" s="18">
        <f>IF(I9&gt;0,VLOOKUP($A$1,Parameter!$B$8:$C$15,2)*I9*Parameter!$C$21*Parameter!$C$22,0)</f>
        <v>0</v>
      </c>
      <c r="J18" s="18">
        <f>IF(J9&gt;0,VLOOKUP($A$1,Parameter!$B$8:$C$15,2)*J9*Parameter!$C$21*Parameter!$C$22,0)</f>
        <v>0</v>
      </c>
      <c r="K18" s="18">
        <f>IF(K9&gt;0,VLOOKUP($A$1,Parameter!$B$8:$C$15,2)*K9*Parameter!$C$21*Parameter!$C$22,0)</f>
        <v>0</v>
      </c>
      <c r="L18" s="18">
        <f>IF(L9&gt;0,VLOOKUP($A$1,Parameter!$B$8:$C$15,2)*L9*Parameter!$C$21*Parameter!$C$22,0)</f>
        <v>0</v>
      </c>
      <c r="M18" s="18">
        <f>SUM(C18:L18)</f>
        <v>0</v>
      </c>
      <c r="N18" s="16">
        <f t="shared" si="0"/>
        <v>0</v>
      </c>
      <c r="O18" s="139"/>
    </row>
    <row r="19" spans="1:15" ht="16.5" x14ac:dyDescent="0.45">
      <c r="A19" s="127" t="str">
        <f>Eiche!A19</f>
        <v>geplante jährliche Nutzung</v>
      </c>
      <c r="B19" s="139" t="s">
        <v>146</v>
      </c>
      <c r="C19" s="18" t="s">
        <v>67</v>
      </c>
      <c r="D19" s="18">
        <f>IF(D11&gt;0,VLOOKUP($A$1,Parameter!$B$8:$C$15,2)*D11*Parameter!$C$21*Parameter!$C$22,0)</f>
        <v>0</v>
      </c>
      <c r="E19" s="18">
        <f>IF(E11&gt;0,VLOOKUP($A$1,Parameter!$B$8:$C$15,2)*E11*Parameter!$C$21*Parameter!$C$22,0)</f>
        <v>0</v>
      </c>
      <c r="F19" s="18">
        <f>IF(F11&gt;0,VLOOKUP($A$1,Parameter!$B$8:$C$15,2)*F11*Parameter!$C$21*Parameter!$C$22,0)</f>
        <v>0</v>
      </c>
      <c r="G19" s="18">
        <f>IF(G11&gt;0,VLOOKUP($A$1,Parameter!$B$8:$C$15,2)*G11*Parameter!$C$21*Parameter!$C$22,0)</f>
        <v>0</v>
      </c>
      <c r="H19" s="18">
        <f>IF(H11&gt;0,VLOOKUP($A$1,Parameter!$B$8:$C$15,2)*H11*Parameter!$C$21*Parameter!$C$22,0)</f>
        <v>0</v>
      </c>
      <c r="I19" s="18">
        <f>IF(I11&gt;0,VLOOKUP($A$1,Parameter!$B$8:$C$15,2)*I11*Parameter!$C$21*Parameter!$C$22,0)</f>
        <v>0</v>
      </c>
      <c r="J19" s="18">
        <f>IF(J11&gt;0,VLOOKUP($A$1,Parameter!$B$8:$C$15,2)*J11*Parameter!$C$21*Parameter!$C$22,0)</f>
        <v>0</v>
      </c>
      <c r="K19" s="18">
        <f>IF(K11&gt;0,VLOOKUP($A$1,Parameter!$B$8:$C$15,2)*K11*Parameter!$C$21*Parameter!$C$22,0)</f>
        <v>0</v>
      </c>
      <c r="L19" s="18">
        <f>IF(L11&gt;0,VLOOKUP($A$1,Parameter!$B$8:$C$15,2)*L11*Parameter!$C$21*Parameter!$C$22,0)</f>
        <v>0</v>
      </c>
      <c r="M19" s="18">
        <f>SUM(C19:L19)</f>
        <v>0</v>
      </c>
      <c r="N19" s="16">
        <f t="shared" si="0"/>
        <v>0</v>
      </c>
      <c r="O19" s="139"/>
    </row>
    <row r="20" spans="1:15" ht="16.5" x14ac:dyDescent="0.45">
      <c r="A20" s="127" t="str">
        <f>Eiche!A20</f>
        <v>jährliche Nettoerhöhung</v>
      </c>
      <c r="B20" s="139" t="s">
        <v>146</v>
      </c>
      <c r="C20" s="18" t="s">
        <v>67</v>
      </c>
      <c r="D20" s="18">
        <f>D18-D19</f>
        <v>0</v>
      </c>
      <c r="E20" s="18">
        <f t="shared" ref="E20:L20" si="1">E18-E19</f>
        <v>0</v>
      </c>
      <c r="F20" s="18">
        <f t="shared" si="1"/>
        <v>0</v>
      </c>
      <c r="G20" s="18">
        <f t="shared" si="1"/>
        <v>0</v>
      </c>
      <c r="H20" s="18">
        <f t="shared" si="1"/>
        <v>0</v>
      </c>
      <c r="I20" s="18">
        <f t="shared" si="1"/>
        <v>0</v>
      </c>
      <c r="J20" s="18">
        <f t="shared" si="1"/>
        <v>0</v>
      </c>
      <c r="K20" s="18">
        <f t="shared" si="1"/>
        <v>0</v>
      </c>
      <c r="L20" s="18">
        <f t="shared" si="1"/>
        <v>0</v>
      </c>
      <c r="M20" s="18">
        <f>SUM(C20:L20)</f>
        <v>0</v>
      </c>
      <c r="N20" s="16">
        <f t="shared" si="0"/>
        <v>0</v>
      </c>
      <c r="O20" s="139"/>
    </row>
    <row r="21" spans="1:15" x14ac:dyDescent="0.35">
      <c r="A21" s="19"/>
      <c r="B21" s="20"/>
      <c r="C21" s="29"/>
      <c r="D21" s="18"/>
      <c r="E21" s="18"/>
      <c r="F21" s="18"/>
      <c r="G21" s="18"/>
      <c r="H21" s="18"/>
      <c r="I21" s="18"/>
      <c r="J21" s="18"/>
      <c r="K21" s="18"/>
      <c r="L21" s="18"/>
      <c r="M21" s="18"/>
      <c r="N21" s="16"/>
      <c r="O21" s="139"/>
    </row>
    <row r="22" spans="1:15" x14ac:dyDescent="0.35">
      <c r="A22" s="19" t="str">
        <f>Eiche!A22</f>
        <v>Holzproduktespeicher</v>
      </c>
      <c r="B22" s="139"/>
      <c r="C22" s="29"/>
      <c r="D22" s="18"/>
      <c r="E22" s="18"/>
      <c r="F22" s="18"/>
      <c r="G22" s="18"/>
      <c r="H22" s="18"/>
      <c r="I22" s="18"/>
      <c r="J22" s="18"/>
      <c r="K22" s="18"/>
      <c r="L22" s="18"/>
      <c r="M22" s="18"/>
      <c r="N22" s="16"/>
      <c r="O22" s="139"/>
    </row>
    <row r="23" spans="1:15" ht="16.5" x14ac:dyDescent="0.45">
      <c r="A23" s="131" t="str">
        <f>Eiche!A23</f>
        <v>Produkte</v>
      </c>
      <c r="B23" s="139" t="s">
        <v>146</v>
      </c>
      <c r="C23" s="18" t="s">
        <v>67</v>
      </c>
      <c r="D23" s="18">
        <f>D19*Parameter!$C$29</f>
        <v>0</v>
      </c>
      <c r="E23" s="18">
        <f>E19*Parameter!$C$29</f>
        <v>0</v>
      </c>
      <c r="F23" s="18">
        <f>F19*Parameter!$C$29</f>
        <v>0</v>
      </c>
      <c r="G23" s="18">
        <f>G19*Parameter!$C$29</f>
        <v>0</v>
      </c>
      <c r="H23" s="18">
        <f>H19*Parameter!$C$29</f>
        <v>0</v>
      </c>
      <c r="I23" s="18">
        <f>I19*Parameter!$C$29</f>
        <v>0</v>
      </c>
      <c r="J23" s="18">
        <f>J19*Parameter!$C$29</f>
        <v>0</v>
      </c>
      <c r="K23" s="18">
        <f>K19*Parameter!$C$29</f>
        <v>0</v>
      </c>
      <c r="L23" s="18">
        <f>L19*Parameter!$C$29</f>
        <v>0</v>
      </c>
      <c r="M23" s="18">
        <f>SUM(C23:L23)</f>
        <v>0</v>
      </c>
      <c r="N23" s="16">
        <f t="shared" si="0"/>
        <v>0</v>
      </c>
      <c r="O23" s="139"/>
    </row>
    <row r="24" spans="1:15" ht="16.5" x14ac:dyDescent="0.45">
      <c r="A24" s="131" t="str">
        <f>Eiche!A24</f>
        <v>- stofflich</v>
      </c>
      <c r="B24" s="139" t="s">
        <v>146</v>
      </c>
      <c r="C24" s="18" t="s">
        <v>67</v>
      </c>
      <c r="D24" s="22">
        <f>IF(D7&lt;9.058,0,Parameter!$C$41*(1+Parameter!$D$41*EXP(-Parameter!$E$41*D7))^-(1/Parameter!$F$41)*D23)</f>
        <v>0</v>
      </c>
      <c r="E24" s="22">
        <f>IF(E7&lt;9.058,0,Parameter!$C$41*(1+Parameter!$D$41*EXP(-Parameter!$E$41*E7))^-(1/Parameter!$F$41)*E23)</f>
        <v>0</v>
      </c>
      <c r="F24" s="22">
        <f>IF(F7&lt;9.058,0,Parameter!$C$41*(1+Parameter!$D$41*EXP(-Parameter!$E$41*F7))^-(1/Parameter!$F$41)*F23)</f>
        <v>0</v>
      </c>
      <c r="G24" s="22">
        <f>IF(G7&lt;9.058,0,Parameter!$C$41*(1+Parameter!$D$41*EXP(-Parameter!$E$41*G7))^-(1/Parameter!$F$41)*G23)</f>
        <v>0</v>
      </c>
      <c r="H24" s="22">
        <f>IF(H7&lt;9.058,0,Parameter!$C$41*(1+Parameter!$D$41*EXP(-Parameter!$E$41*H7))^-(1/Parameter!$F$41)*H23)</f>
        <v>0</v>
      </c>
      <c r="I24" s="22">
        <f>IF(I7&lt;9.058,0,Parameter!$C$41*(1+Parameter!$D$41*EXP(-Parameter!$E$41*I7))^-(1/Parameter!$F$41)*I23)</f>
        <v>0</v>
      </c>
      <c r="J24" s="22">
        <f>IF(J7&lt;9.058,0,Parameter!$C$41*(1+Parameter!$D$41*EXP(-Parameter!$E$41*J7))^-(1/Parameter!$F$41)*J23)</f>
        <v>0</v>
      </c>
      <c r="K24" s="22">
        <f>IF(K7&lt;9.058,0,Parameter!$C$41*(1+Parameter!$D$41*EXP(-Parameter!$E$41*K7))^-(1/Parameter!$F$41)*K23)</f>
        <v>0</v>
      </c>
      <c r="L24" s="22">
        <f>IF(L7&lt;9.058,0,Parameter!$C$41*(1+Parameter!$D$41*EXP(-Parameter!$E$41*L7))^-(1/Parameter!$F$41)*L23)</f>
        <v>0</v>
      </c>
      <c r="M24" s="18">
        <f>SUM(C24:L24)</f>
        <v>0</v>
      </c>
      <c r="N24" s="16">
        <f t="shared" si="0"/>
        <v>0</v>
      </c>
      <c r="O24" s="23"/>
    </row>
    <row r="25" spans="1:15" ht="16.5" x14ac:dyDescent="0.45">
      <c r="A25" s="131" t="str">
        <f>Eiche!A25</f>
        <v>- nicht-stofflich</v>
      </c>
      <c r="B25" s="139" t="s">
        <v>146</v>
      </c>
      <c r="C25" s="18" t="s">
        <v>67</v>
      </c>
      <c r="D25" s="22">
        <f>D23-D24</f>
        <v>0</v>
      </c>
      <c r="E25" s="22">
        <f t="shared" ref="E25:L25" si="2">E23-E24</f>
        <v>0</v>
      </c>
      <c r="F25" s="22">
        <f t="shared" si="2"/>
        <v>0</v>
      </c>
      <c r="G25" s="22">
        <f t="shared" si="2"/>
        <v>0</v>
      </c>
      <c r="H25" s="22">
        <f t="shared" si="2"/>
        <v>0</v>
      </c>
      <c r="I25" s="22">
        <f t="shared" si="2"/>
        <v>0</v>
      </c>
      <c r="J25" s="22">
        <f t="shared" si="2"/>
        <v>0</v>
      </c>
      <c r="K25" s="22">
        <f t="shared" si="2"/>
        <v>0</v>
      </c>
      <c r="L25" s="22">
        <f t="shared" si="2"/>
        <v>0</v>
      </c>
      <c r="M25" s="18">
        <f>SUM(C25:L25)</f>
        <v>0</v>
      </c>
      <c r="N25" s="16">
        <f t="shared" si="0"/>
        <v>0</v>
      </c>
      <c r="O25" s="23"/>
    </row>
    <row r="26" spans="1:15" x14ac:dyDescent="0.35">
      <c r="A26" s="99"/>
      <c r="B26" s="21"/>
      <c r="C26" s="29"/>
      <c r="D26" s="18"/>
      <c r="E26" s="18"/>
      <c r="F26" s="18"/>
      <c r="G26" s="18"/>
      <c r="H26" s="18"/>
      <c r="I26" s="18"/>
      <c r="J26" s="18"/>
      <c r="K26" s="18"/>
      <c r="L26" s="18"/>
      <c r="M26" s="18"/>
      <c r="N26" s="16"/>
      <c r="O26" s="139"/>
    </row>
    <row r="27" spans="1:15" ht="16.5" x14ac:dyDescent="0.45">
      <c r="A27" s="131" t="str">
        <f>Eiche!A27</f>
        <v>jährliche Bruttoerhöhung</v>
      </c>
      <c r="B27" s="139" t="s">
        <v>146</v>
      </c>
      <c r="C27" s="18" t="s">
        <v>67</v>
      </c>
      <c r="D27" s="18">
        <f>D24*Parameter!$C$48</f>
        <v>0</v>
      </c>
      <c r="E27" s="18">
        <f>E24*Parameter!$C$48</f>
        <v>0</v>
      </c>
      <c r="F27" s="18">
        <f>F24*Parameter!$C$48</f>
        <v>0</v>
      </c>
      <c r="G27" s="18">
        <f>G24*Parameter!$C$48</f>
        <v>0</v>
      </c>
      <c r="H27" s="18">
        <f>H24*Parameter!$C$48</f>
        <v>0</v>
      </c>
      <c r="I27" s="18">
        <f>I24*Parameter!$C$48</f>
        <v>0</v>
      </c>
      <c r="J27" s="18">
        <f>J24*Parameter!$C$48</f>
        <v>0</v>
      </c>
      <c r="K27" s="18">
        <f>K24*Parameter!$C$48</f>
        <v>0</v>
      </c>
      <c r="L27" s="18">
        <f>L24*Parameter!$C$48</f>
        <v>0</v>
      </c>
      <c r="M27" s="18">
        <f>SUM(C27:L27)</f>
        <v>0</v>
      </c>
      <c r="N27" s="16">
        <f t="shared" si="0"/>
        <v>0</v>
      </c>
      <c r="O27" s="139"/>
    </row>
    <row r="28" spans="1:15" ht="16.5" x14ac:dyDescent="0.45">
      <c r="A28" s="131" t="str">
        <f>Eiche!A28</f>
        <v>jährliche Nettoerhöhung</v>
      </c>
      <c r="B28" s="139" t="s">
        <v>146</v>
      </c>
      <c r="C28" s="18" t="s">
        <v>67</v>
      </c>
      <c r="D28" s="18">
        <f>D27*Parameter!$C$49</f>
        <v>0</v>
      </c>
      <c r="E28" s="18">
        <f>E27*Parameter!$C$49</f>
        <v>0</v>
      </c>
      <c r="F28" s="18">
        <f>F27*Parameter!$C$49</f>
        <v>0</v>
      </c>
      <c r="G28" s="18">
        <f>G27*Parameter!$C$49</f>
        <v>0</v>
      </c>
      <c r="H28" s="18">
        <f>H27*Parameter!$C$49</f>
        <v>0</v>
      </c>
      <c r="I28" s="18">
        <f>I27*Parameter!$C$49</f>
        <v>0</v>
      </c>
      <c r="J28" s="18">
        <f>J27*Parameter!$C$49</f>
        <v>0</v>
      </c>
      <c r="K28" s="18">
        <f>K27*Parameter!$C$49</f>
        <v>0</v>
      </c>
      <c r="L28" s="18">
        <f>L27*Parameter!$C$49</f>
        <v>0</v>
      </c>
      <c r="M28" s="18">
        <f>SUM(C28:L28)</f>
        <v>0</v>
      </c>
      <c r="N28" s="16">
        <f t="shared" si="0"/>
        <v>0</v>
      </c>
      <c r="O28" s="139"/>
    </row>
    <row r="29" spans="1:15" ht="16.5" x14ac:dyDescent="0.45">
      <c r="A29" s="131" t="str">
        <f>Eiche!A29</f>
        <v>Abgang Holzproduktespeicher</v>
      </c>
      <c r="B29" s="139" t="s">
        <v>146</v>
      </c>
      <c r="C29" s="18" t="s">
        <v>67</v>
      </c>
      <c r="D29" s="18">
        <f>D27-D28</f>
        <v>0</v>
      </c>
      <c r="E29" s="18">
        <f t="shared" ref="E29:L29" si="3">E27-E28</f>
        <v>0</v>
      </c>
      <c r="F29" s="18">
        <f t="shared" si="3"/>
        <v>0</v>
      </c>
      <c r="G29" s="18">
        <f t="shared" si="3"/>
        <v>0</v>
      </c>
      <c r="H29" s="18">
        <f t="shared" si="3"/>
        <v>0</v>
      </c>
      <c r="I29" s="18">
        <f t="shared" si="3"/>
        <v>0</v>
      </c>
      <c r="J29" s="18">
        <f t="shared" si="3"/>
        <v>0</v>
      </c>
      <c r="K29" s="18">
        <f t="shared" si="3"/>
        <v>0</v>
      </c>
      <c r="L29" s="18">
        <f t="shared" si="3"/>
        <v>0</v>
      </c>
      <c r="M29" s="18">
        <f>SUM(C29:L29)</f>
        <v>0</v>
      </c>
      <c r="N29" s="16">
        <f t="shared" si="0"/>
        <v>0</v>
      </c>
      <c r="O29" s="139"/>
    </row>
    <row r="30" spans="1:15" x14ac:dyDescent="0.35">
      <c r="A30" s="99"/>
      <c r="B30" s="21"/>
      <c r="C30" s="29"/>
      <c r="D30" s="18"/>
      <c r="E30" s="18"/>
      <c r="F30" s="18"/>
      <c r="G30" s="18"/>
      <c r="H30" s="18"/>
      <c r="I30" s="18"/>
      <c r="J30" s="18"/>
      <c r="K30" s="18"/>
      <c r="L30" s="18"/>
      <c r="M30" s="18"/>
      <c r="N30" s="16"/>
      <c r="O30" s="139"/>
    </row>
    <row r="31" spans="1:15" x14ac:dyDescent="0.35">
      <c r="A31" s="19" t="str">
        <f>Eiche!A31</f>
        <v>Substitution</v>
      </c>
      <c r="B31" s="21"/>
      <c r="C31" s="29"/>
      <c r="D31" s="18"/>
      <c r="E31" s="18"/>
      <c r="F31" s="18"/>
      <c r="G31" s="18"/>
      <c r="H31" s="18"/>
      <c r="I31" s="18"/>
      <c r="J31" s="18"/>
      <c r="K31" s="18"/>
      <c r="L31" s="18"/>
      <c r="M31" s="18"/>
      <c r="N31" s="16"/>
      <c r="O31" s="139"/>
    </row>
    <row r="32" spans="1:15" ht="16.5" x14ac:dyDescent="0.45">
      <c r="A32" s="131" t="str">
        <f>Eiche!A32</f>
        <v>- stofflich lange, mittlere Lebensdauer</v>
      </c>
      <c r="B32" s="139" t="s">
        <v>146</v>
      </c>
      <c r="C32" s="18" t="s">
        <v>67</v>
      </c>
      <c r="D32" s="18">
        <f>IF(D27&gt;0,D27*Parameter!$C$66,0)</f>
        <v>0</v>
      </c>
      <c r="E32" s="18">
        <f>IF(E27&gt;0,E27*Parameter!$C$66,0)</f>
        <v>0</v>
      </c>
      <c r="F32" s="18">
        <f>IF(F27&gt;0,F27*Parameter!$C$66,0)</f>
        <v>0</v>
      </c>
      <c r="G32" s="18">
        <f>IF(G27&gt;0,G27*Parameter!$C$66,0)</f>
        <v>0</v>
      </c>
      <c r="H32" s="18">
        <f>IF(H27&gt;0,H27*Parameter!$C$66,0)</f>
        <v>0</v>
      </c>
      <c r="I32" s="18">
        <f>IF(I27&gt;0,I27*Parameter!$C$66,0)</f>
        <v>0</v>
      </c>
      <c r="J32" s="18">
        <f>IF(J27&gt;0,J27*Parameter!$C$66,0)</f>
        <v>0</v>
      </c>
      <c r="K32" s="18">
        <f>IF(K27&gt;0,K27*Parameter!$C$66,0)</f>
        <v>0</v>
      </c>
      <c r="L32" s="18">
        <f>IF(L27&gt;0,L27*Parameter!$C$66,0)</f>
        <v>0</v>
      </c>
      <c r="M32" s="18">
        <f t="shared" ref="M32:M37" si="4">SUM(C32:L32)</f>
        <v>0</v>
      </c>
      <c r="N32" s="16">
        <f t="shared" si="0"/>
        <v>0</v>
      </c>
      <c r="O32" s="139"/>
    </row>
    <row r="33" spans="1:28" ht="16.5" x14ac:dyDescent="0.45">
      <c r="A33" s="131" t="str">
        <f>Eiche!A33</f>
        <v>- stofflich Kaskadennutzung</v>
      </c>
      <c r="B33" s="139" t="s">
        <v>146</v>
      </c>
      <c r="C33" s="18" t="s">
        <v>67</v>
      </c>
      <c r="D33" s="18">
        <f>IF(D27&gt;0,D27*Parameter!$C$72*Parameter!$C$66,0)</f>
        <v>0</v>
      </c>
      <c r="E33" s="18">
        <f>IF(E27&gt;0,E27*Parameter!$C$72*Parameter!$C$66,0)</f>
        <v>0</v>
      </c>
      <c r="F33" s="18">
        <f>IF(F27&gt;0,F27*Parameter!$C$72*Parameter!$C$66,0)</f>
        <v>0</v>
      </c>
      <c r="G33" s="18">
        <f>IF(G27&gt;0,G27*Parameter!$C$72*Parameter!$C$66,0)</f>
        <v>0</v>
      </c>
      <c r="H33" s="18">
        <f>IF(H27&gt;0,H27*Parameter!$C$72*Parameter!$C$66,0)</f>
        <v>0</v>
      </c>
      <c r="I33" s="18">
        <f>IF(I27&gt;0,I27*Parameter!$C$72*Parameter!$C$66,0)</f>
        <v>0</v>
      </c>
      <c r="J33" s="18">
        <f>IF(J27&gt;0,J27*Parameter!$C$72*Parameter!$C$66,0)</f>
        <v>0</v>
      </c>
      <c r="K33" s="18">
        <f>IF(K27&gt;0,K27*Parameter!$C$72*Parameter!$C$66,0)</f>
        <v>0</v>
      </c>
      <c r="L33" s="18">
        <f>IF(L27&gt;0,L27*Parameter!$C$72*Parameter!$C$66,0)</f>
        <v>0</v>
      </c>
      <c r="M33" s="18">
        <f t="shared" si="4"/>
        <v>0</v>
      </c>
      <c r="N33" s="16">
        <f>IF($M$6=0,0,M33/$M$6)</f>
        <v>0</v>
      </c>
      <c r="O33" s="139"/>
      <c r="P33" s="139"/>
      <c r="Q33" s="139"/>
      <c r="R33" s="139"/>
      <c r="S33" s="139"/>
      <c r="T33" s="139"/>
      <c r="U33" s="139"/>
      <c r="V33" s="139"/>
      <c r="W33" s="139"/>
      <c r="X33" s="139"/>
      <c r="Y33" s="139"/>
      <c r="Z33" s="139"/>
      <c r="AA33" s="139"/>
      <c r="AB33" s="139"/>
    </row>
    <row r="34" spans="1:28" ht="16.5" x14ac:dyDescent="0.45">
      <c r="A34" s="131" t="str">
        <f>Eiche!A34</f>
        <v>- stofflich kurze Lebensdauer</v>
      </c>
      <c r="B34" s="139" t="s">
        <v>146</v>
      </c>
      <c r="C34" s="18" t="s">
        <v>67</v>
      </c>
      <c r="D34" s="18">
        <f>D24*Parameter!$C$79*Parameter!$C$66</f>
        <v>0</v>
      </c>
      <c r="E34" s="18">
        <f>E24*Parameter!$C$79*Parameter!$C$66</f>
        <v>0</v>
      </c>
      <c r="F34" s="18">
        <f>F24*Parameter!$C$79*Parameter!$C$66</f>
        <v>0</v>
      </c>
      <c r="G34" s="18">
        <f>G24*Parameter!$C$79*Parameter!$C$66</f>
        <v>0</v>
      </c>
      <c r="H34" s="18">
        <f>H24*Parameter!$C$79*Parameter!$C$66</f>
        <v>0</v>
      </c>
      <c r="I34" s="18">
        <f>I24*Parameter!$C$79*Parameter!$C$66</f>
        <v>0</v>
      </c>
      <c r="J34" s="18">
        <f>J24*Parameter!$C$79*Parameter!$C$66</f>
        <v>0</v>
      </c>
      <c r="K34" s="18">
        <f>K24*Parameter!$C$79*Parameter!$C$66</f>
        <v>0</v>
      </c>
      <c r="L34" s="18">
        <f>L24*Parameter!$C$79*Parameter!$C$66</f>
        <v>0</v>
      </c>
      <c r="M34" s="18">
        <f t="shared" si="4"/>
        <v>0</v>
      </c>
      <c r="N34" s="16">
        <f t="shared" si="0"/>
        <v>0</v>
      </c>
      <c r="O34" s="139"/>
      <c r="P34" s="139"/>
      <c r="Q34" s="139"/>
      <c r="R34" s="139"/>
      <c r="S34" s="139"/>
      <c r="T34" s="139"/>
      <c r="U34" s="139"/>
      <c r="V34" s="139"/>
      <c r="W34" s="139"/>
      <c r="X34" s="139"/>
      <c r="Y34" s="139"/>
      <c r="Z34" s="139"/>
      <c r="AA34" s="139"/>
      <c r="AB34" s="139"/>
    </row>
    <row r="35" spans="1:28" ht="16.5" x14ac:dyDescent="0.45">
      <c r="A35" s="131" t="str">
        <f>Eiche!A35</f>
        <v>- energetisch aus Wald</v>
      </c>
      <c r="B35" s="139" t="s">
        <v>146</v>
      </c>
      <c r="C35" s="18" t="s">
        <v>67</v>
      </c>
      <c r="D35" s="18">
        <f>IF(D25&gt;0,D25*Parameter!$C$67,0)</f>
        <v>0</v>
      </c>
      <c r="E35" s="18">
        <f>IF(E25&gt;0,E25*Parameter!$C$67,0)</f>
        <v>0</v>
      </c>
      <c r="F35" s="18">
        <f>IF(F25&gt;0,F25*Parameter!$C$67,0)</f>
        <v>0</v>
      </c>
      <c r="G35" s="18">
        <f>IF(G25&gt;0,G25*Parameter!$C$67,0)</f>
        <v>0</v>
      </c>
      <c r="H35" s="18">
        <f>IF(H25&gt;0,H25*Parameter!$C$67,0)</f>
        <v>0</v>
      </c>
      <c r="I35" s="18">
        <f>IF(I25&gt;0,I25*Parameter!$C$67,0)</f>
        <v>0</v>
      </c>
      <c r="J35" s="18">
        <f>IF(J25&gt;0,J25*Parameter!$C$67,0)</f>
        <v>0</v>
      </c>
      <c r="K35" s="18">
        <f>IF(K25&gt;0,K25*Parameter!$C$67,0)</f>
        <v>0</v>
      </c>
      <c r="L35" s="18">
        <f>IF(L25&gt;0,L25*Parameter!$C$67,0)</f>
        <v>0</v>
      </c>
      <c r="M35" s="18">
        <f t="shared" si="4"/>
        <v>0</v>
      </c>
      <c r="N35" s="16">
        <f>IF($M$6=0,0,M35/$M$6)</f>
        <v>0</v>
      </c>
      <c r="O35" s="139"/>
      <c r="P35" s="139"/>
      <c r="Q35" s="139"/>
      <c r="R35" s="139"/>
      <c r="S35" s="139"/>
      <c r="T35" s="139"/>
      <c r="U35" s="139"/>
      <c r="V35" s="139"/>
      <c r="W35" s="139"/>
      <c r="X35" s="139"/>
      <c r="Y35" s="139"/>
      <c r="Z35" s="139"/>
      <c r="AA35" s="139"/>
      <c r="AB35" s="139"/>
    </row>
    <row r="36" spans="1:28" ht="16.5" x14ac:dyDescent="0.45">
      <c r="A36" s="131" t="str">
        <f>Eiche!A36</f>
        <v>- energetisch kurze Lebensdauer</v>
      </c>
      <c r="B36" s="139" t="s">
        <v>146</v>
      </c>
      <c r="C36" s="18" t="s">
        <v>67</v>
      </c>
      <c r="D36" s="234">
        <f>IF(D24&gt;0,(D24-D27)*Parameter!$C$67,0)</f>
        <v>0</v>
      </c>
      <c r="E36" s="234">
        <f>IF(E24&gt;0,(E24-E27)*Parameter!$C$67,0)</f>
        <v>0</v>
      </c>
      <c r="F36" s="234">
        <f>IF(F24&gt;0,(F24-F27)*Parameter!$C$67,0)</f>
        <v>0</v>
      </c>
      <c r="G36" s="234">
        <f>IF(G24&gt;0,(G24-G27)*Parameter!$C$67,0)</f>
        <v>0</v>
      </c>
      <c r="H36" s="234">
        <f>IF(H24&gt;0,(H24-H27)*Parameter!$C$67,0)</f>
        <v>0</v>
      </c>
      <c r="I36" s="234">
        <f>IF(I24&gt;0,(I24-I27)*Parameter!$C$67,0)</f>
        <v>0</v>
      </c>
      <c r="J36" s="234">
        <f>IF(J24&gt;0,(J24-J27)*Parameter!$C$67,0)</f>
        <v>0</v>
      </c>
      <c r="K36" s="234">
        <f>IF(K24&gt;0,(K24-K27)*Parameter!$C$67,0)</f>
        <v>0</v>
      </c>
      <c r="L36" s="234">
        <f>IF(L24&gt;0,(L24-L27)*Parameter!$C$67,0)</f>
        <v>0</v>
      </c>
      <c r="M36" s="18">
        <f t="shared" si="4"/>
        <v>0</v>
      </c>
      <c r="N36" s="16">
        <f>IF($M$6=0,0,M36/$M$6)</f>
        <v>0</v>
      </c>
      <c r="O36" s="139"/>
      <c r="P36" s="139"/>
      <c r="Q36" s="139"/>
      <c r="R36" s="139"/>
      <c r="S36" s="139"/>
      <c r="T36" s="139"/>
      <c r="U36" s="139"/>
      <c r="V36" s="139"/>
      <c r="W36" s="139"/>
      <c r="X36" s="139"/>
      <c r="Y36" s="139"/>
      <c r="Z36" s="139"/>
      <c r="AA36" s="139"/>
      <c r="AB36" s="139"/>
    </row>
    <row r="37" spans="1:28" ht="16.5" x14ac:dyDescent="0.45">
      <c r="A37" s="131" t="str">
        <f>Eiche!A37</f>
        <v>- energetisch Kaskadennutzung</v>
      </c>
      <c r="B37" s="139" t="s">
        <v>146</v>
      </c>
      <c r="C37" s="18" t="s">
        <v>67</v>
      </c>
      <c r="D37" s="18">
        <f>IF(D29&gt;0,D29*Parameter!$C$67,0)</f>
        <v>0</v>
      </c>
      <c r="E37" s="18">
        <f>IF(E29&gt;0,E29*Parameter!$C$67,0)</f>
        <v>0</v>
      </c>
      <c r="F37" s="18">
        <f>IF(F29&gt;0,F29*Parameter!$C$67,0)</f>
        <v>0</v>
      </c>
      <c r="G37" s="18">
        <f>IF(G29&gt;0,G29*Parameter!$C$67,0)</f>
        <v>0</v>
      </c>
      <c r="H37" s="18">
        <f>IF(H29&gt;0,H29*Parameter!$C$67,0)</f>
        <v>0</v>
      </c>
      <c r="I37" s="18">
        <f>IF(I29&gt;0,I29*Parameter!$C$67,0)</f>
        <v>0</v>
      </c>
      <c r="J37" s="18">
        <f>IF(J29&gt;0,J29*Parameter!$C$67,0)</f>
        <v>0</v>
      </c>
      <c r="K37" s="18">
        <f>IF(K29&gt;0,K29*Parameter!$C$67,0)</f>
        <v>0</v>
      </c>
      <c r="L37" s="18">
        <f>IF(L29&gt;0,L29*Parameter!$C$67,0)</f>
        <v>0</v>
      </c>
      <c r="M37" s="18">
        <f t="shared" si="4"/>
        <v>0</v>
      </c>
      <c r="N37" s="16">
        <f t="shared" si="0"/>
        <v>0</v>
      </c>
      <c r="O37" s="139"/>
      <c r="P37" s="139"/>
      <c r="Q37" s="139"/>
      <c r="R37" s="139"/>
      <c r="S37" s="139"/>
      <c r="T37" s="139"/>
      <c r="U37" s="139"/>
      <c r="V37" s="139"/>
      <c r="W37" s="139"/>
      <c r="X37" s="139"/>
      <c r="Y37" s="139"/>
      <c r="Z37" s="139"/>
      <c r="AA37" s="139"/>
      <c r="AB37" s="139"/>
    </row>
    <row r="38" spans="1:28" ht="16.5" x14ac:dyDescent="0.45">
      <c r="A38" s="131" t="str">
        <f>Eiche!A38</f>
        <v>Summe jährliche Substitution</v>
      </c>
      <c r="B38" s="139" t="s">
        <v>146</v>
      </c>
      <c r="C38" s="18" t="s">
        <v>67</v>
      </c>
      <c r="D38" s="18">
        <f>SUM(D32:D37)</f>
        <v>0</v>
      </c>
      <c r="E38" s="18">
        <f t="shared" ref="E38:M38" si="5">SUM(E32:E37)</f>
        <v>0</v>
      </c>
      <c r="F38" s="18">
        <f t="shared" si="5"/>
        <v>0</v>
      </c>
      <c r="G38" s="18">
        <f t="shared" si="5"/>
        <v>0</v>
      </c>
      <c r="H38" s="18">
        <f t="shared" si="5"/>
        <v>0</v>
      </c>
      <c r="I38" s="18">
        <f t="shared" si="5"/>
        <v>0</v>
      </c>
      <c r="J38" s="18">
        <f t="shared" si="5"/>
        <v>0</v>
      </c>
      <c r="K38" s="18">
        <f t="shared" si="5"/>
        <v>0</v>
      </c>
      <c r="L38" s="18">
        <f t="shared" si="5"/>
        <v>0</v>
      </c>
      <c r="M38" s="18">
        <f t="shared" si="5"/>
        <v>0</v>
      </c>
      <c r="N38" s="16">
        <f t="shared" si="0"/>
        <v>0</v>
      </c>
      <c r="O38" s="139"/>
      <c r="P38" s="139"/>
      <c r="Q38" s="139"/>
      <c r="R38" s="139"/>
      <c r="S38" s="139"/>
      <c r="T38" s="139"/>
      <c r="U38" s="139"/>
      <c r="V38" s="139"/>
      <c r="W38" s="139"/>
      <c r="X38" s="139"/>
      <c r="Y38" s="139"/>
      <c r="Z38" s="139"/>
      <c r="AA38" s="139"/>
      <c r="AB38" s="139"/>
    </row>
    <row r="39" spans="1:28" x14ac:dyDescent="0.35">
      <c r="A39" s="99"/>
      <c r="B39" s="139"/>
      <c r="C39" s="29"/>
      <c r="D39" s="18"/>
      <c r="E39" s="18"/>
      <c r="F39" s="18"/>
      <c r="G39" s="18"/>
      <c r="H39" s="18"/>
      <c r="I39" s="18"/>
      <c r="J39" s="18"/>
      <c r="K39" s="18"/>
      <c r="L39" s="18"/>
      <c r="M39" s="18"/>
      <c r="N39" s="16"/>
      <c r="O39" s="139"/>
      <c r="P39" s="139"/>
      <c r="Q39" s="139"/>
      <c r="R39" s="139"/>
      <c r="S39" s="139"/>
      <c r="T39" s="139"/>
      <c r="U39" s="139"/>
      <c r="V39" s="139"/>
      <c r="W39" s="139"/>
      <c r="X39" s="139"/>
      <c r="Y39" s="139"/>
      <c r="Z39" s="139"/>
      <c r="AA39" s="139"/>
      <c r="AB39" s="139"/>
    </row>
    <row r="40" spans="1:28" x14ac:dyDescent="0.35">
      <c r="A40" s="100" t="str">
        <f>Eiche!A40</f>
        <v>Jährliche Klimaschutzleistung</v>
      </c>
      <c r="B40" s="139"/>
      <c r="C40" s="29"/>
      <c r="D40" s="18"/>
      <c r="E40" s="18"/>
      <c r="F40" s="18"/>
      <c r="G40" s="18"/>
      <c r="H40" s="18"/>
      <c r="I40" s="18"/>
      <c r="J40" s="18"/>
      <c r="K40" s="18"/>
      <c r="L40" s="18"/>
      <c r="M40" s="18"/>
      <c r="N40" s="16"/>
      <c r="O40" s="139"/>
      <c r="P40" s="139"/>
      <c r="Q40" s="139"/>
      <c r="R40" s="139"/>
      <c r="S40" s="139"/>
      <c r="T40" s="139"/>
      <c r="U40" s="139"/>
      <c r="V40" s="139"/>
      <c r="W40" s="139"/>
      <c r="X40" s="139"/>
      <c r="Y40" s="139"/>
      <c r="Z40" s="139"/>
      <c r="AA40" s="139"/>
      <c r="AB40" s="139"/>
    </row>
    <row r="41" spans="1:28" ht="16.5" x14ac:dyDescent="0.45">
      <c r="A41" s="131" t="str">
        <f>Eiche!A41</f>
        <v>Klimaschutzleistung Forst &amp; Holz</v>
      </c>
      <c r="B41" s="139" t="s">
        <v>146</v>
      </c>
      <c r="C41" s="18" t="s">
        <v>67</v>
      </c>
      <c r="D41" s="18">
        <f t="shared" ref="D41:L41" si="6">D20+D28+D38</f>
        <v>0</v>
      </c>
      <c r="E41" s="18">
        <f t="shared" si="6"/>
        <v>0</v>
      </c>
      <c r="F41" s="18">
        <f t="shared" si="6"/>
        <v>0</v>
      </c>
      <c r="G41" s="18">
        <f t="shared" si="6"/>
        <v>0</v>
      </c>
      <c r="H41" s="18">
        <f t="shared" si="6"/>
        <v>0</v>
      </c>
      <c r="I41" s="18">
        <f t="shared" si="6"/>
        <v>0</v>
      </c>
      <c r="J41" s="18">
        <f t="shared" si="6"/>
        <v>0</v>
      </c>
      <c r="K41" s="18">
        <f t="shared" si="6"/>
        <v>0</v>
      </c>
      <c r="L41" s="18">
        <f t="shared" si="6"/>
        <v>0</v>
      </c>
      <c r="M41" s="18">
        <f>SUM(C41:L41)</f>
        <v>0</v>
      </c>
      <c r="N41" s="16">
        <f t="shared" si="0"/>
        <v>0</v>
      </c>
      <c r="O41" s="139"/>
      <c r="P41" s="139"/>
      <c r="Q41" s="139"/>
      <c r="R41" s="139"/>
      <c r="S41" s="139"/>
      <c r="T41" s="139"/>
      <c r="U41" s="139"/>
      <c r="V41" s="139"/>
      <c r="W41" s="139"/>
      <c r="X41" s="139"/>
      <c r="Y41" s="139"/>
      <c r="Z41" s="139"/>
      <c r="AA41" s="139"/>
      <c r="AB41" s="139"/>
    </row>
    <row r="43" spans="1:28" x14ac:dyDescent="0.35">
      <c r="A43" s="17"/>
      <c r="B43" s="139"/>
      <c r="C43" s="139"/>
      <c r="D43" s="139"/>
      <c r="E43" s="139"/>
      <c r="F43" s="139"/>
      <c r="G43" s="139"/>
      <c r="H43" s="139"/>
      <c r="I43" s="139"/>
      <c r="J43" s="139"/>
      <c r="K43" s="139"/>
      <c r="L43" s="139"/>
      <c r="M43" s="139"/>
      <c r="N43" s="139"/>
      <c r="O43" s="139"/>
      <c r="P43" s="139"/>
      <c r="Q43" s="139"/>
      <c r="R43" s="139"/>
      <c r="S43" s="139"/>
      <c r="T43" s="139"/>
      <c r="U43" s="139"/>
      <c r="V43" s="139"/>
      <c r="W43" s="139"/>
      <c r="X43" s="139"/>
      <c r="Y43" s="139"/>
      <c r="Z43" s="139"/>
      <c r="AA43" s="139"/>
      <c r="AB43" s="139"/>
    </row>
    <row r="44" spans="1:28" customFormat="1" x14ac:dyDescent="0.35">
      <c r="A44" s="139"/>
      <c r="B44" s="139"/>
      <c r="C44" s="139"/>
      <c r="D44" s="139"/>
      <c r="E44" s="139"/>
      <c r="F44" s="139"/>
      <c r="G44" s="139"/>
      <c r="H44" s="139"/>
      <c r="I44" s="139"/>
      <c r="J44" s="139"/>
      <c r="K44" s="139"/>
      <c r="L44" s="139"/>
      <c r="M44" s="139"/>
      <c r="N44" s="139"/>
      <c r="O44" s="139"/>
      <c r="P44" s="139"/>
      <c r="Q44" s="139"/>
      <c r="R44" s="139"/>
      <c r="S44" s="139"/>
      <c r="T44" s="139"/>
      <c r="U44" s="139"/>
      <c r="V44" s="139"/>
      <c r="W44" s="139"/>
      <c r="X44" s="139"/>
      <c r="Y44" s="139"/>
      <c r="Z44" s="139"/>
      <c r="AA44" s="139"/>
      <c r="AB44" s="139"/>
    </row>
    <row r="45" spans="1:28" customFormat="1" x14ac:dyDescent="0.35">
      <c r="A45" s="139" t="s">
        <v>90</v>
      </c>
      <c r="B45" s="139"/>
      <c r="C45" s="139"/>
      <c r="D45" s="139"/>
      <c r="E45" s="139"/>
      <c r="F45" s="139"/>
      <c r="G45" s="139"/>
      <c r="H45" s="139"/>
      <c r="I45" s="139"/>
      <c r="J45" s="139"/>
      <c r="K45" s="139"/>
      <c r="L45" s="139"/>
      <c r="M45" s="139"/>
      <c r="N45" s="139"/>
      <c r="O45" s="139"/>
      <c r="P45" s="139"/>
      <c r="Q45" s="139"/>
      <c r="R45" s="139"/>
      <c r="S45" s="139"/>
      <c r="T45" s="139"/>
      <c r="U45" s="139"/>
      <c r="V45" s="139"/>
      <c r="W45" s="139"/>
      <c r="X45" s="139"/>
      <c r="Y45" s="139"/>
      <c r="Z45" s="139"/>
      <c r="AA45" s="139"/>
      <c r="AB45" s="139"/>
    </row>
    <row r="46" spans="1:28" customFormat="1" x14ac:dyDescent="0.35">
      <c r="A46" s="139"/>
      <c r="B46" s="139"/>
      <c r="C46" s="139"/>
      <c r="D46" s="139"/>
      <c r="E46" s="139"/>
      <c r="F46" s="139"/>
      <c r="G46" s="139"/>
      <c r="H46" s="139"/>
      <c r="I46" s="139"/>
      <c r="J46" s="139"/>
      <c r="K46" s="139"/>
      <c r="L46" s="139"/>
      <c r="M46" s="139"/>
      <c r="N46" s="139"/>
      <c r="O46" s="139"/>
      <c r="P46" s="139"/>
      <c r="Q46" s="139"/>
      <c r="R46" s="139"/>
      <c r="S46" s="139"/>
      <c r="T46" s="139"/>
      <c r="U46" s="139"/>
      <c r="V46" s="139"/>
      <c r="W46" s="139"/>
      <c r="X46" s="139"/>
      <c r="Y46" s="139"/>
      <c r="Z46" s="139"/>
      <c r="AA46" s="139"/>
      <c r="AB46" s="139"/>
    </row>
    <row r="47" spans="1:28" customFormat="1" x14ac:dyDescent="0.35">
      <c r="A47" s="259" t="str">
        <f>Eiche!A47</f>
        <v>Klimarechner DFWR, Stand: 21.06.2018</v>
      </c>
      <c r="B47" s="259"/>
      <c r="C47" s="259"/>
      <c r="D47" s="139"/>
      <c r="E47" s="139"/>
      <c r="F47" s="139"/>
      <c r="G47" s="139"/>
      <c r="H47" s="139"/>
      <c r="I47" s="139"/>
      <c r="J47" s="139"/>
      <c r="K47" s="139"/>
      <c r="L47" s="139"/>
      <c r="M47" s="139"/>
      <c r="N47" s="139"/>
      <c r="O47" s="139"/>
      <c r="P47" s="139"/>
      <c r="Q47" s="139"/>
      <c r="R47" s="139"/>
      <c r="S47" s="139"/>
      <c r="T47" s="139"/>
      <c r="U47" s="139"/>
      <c r="V47" s="139"/>
      <c r="W47" s="139"/>
      <c r="X47" s="139"/>
      <c r="Y47" s="139"/>
      <c r="Z47" s="139"/>
      <c r="AA47" s="139"/>
      <c r="AB47" s="139"/>
    </row>
    <row r="48" spans="1:28" customFormat="1" x14ac:dyDescent="0.35">
      <c r="A48" s="139"/>
      <c r="B48" s="139"/>
      <c r="C48" s="139"/>
      <c r="D48" s="139"/>
      <c r="E48" s="139"/>
      <c r="F48" s="139"/>
      <c r="G48" s="139"/>
      <c r="H48" s="139"/>
      <c r="I48" s="139"/>
      <c r="J48" s="139"/>
      <c r="K48" s="139"/>
      <c r="L48" s="139"/>
      <c r="M48" s="139"/>
      <c r="N48" s="139"/>
      <c r="O48" s="139"/>
      <c r="P48" s="139"/>
      <c r="Q48" s="139"/>
      <c r="R48" s="139"/>
      <c r="S48" s="139"/>
      <c r="T48" s="139"/>
      <c r="U48" s="139"/>
      <c r="V48" s="139"/>
      <c r="W48" s="139"/>
      <c r="X48" s="139"/>
      <c r="Y48" s="139"/>
      <c r="Z48" s="139"/>
      <c r="AA48" s="139"/>
      <c r="AB48" s="139"/>
    </row>
    <row r="49" spans="1:28" customFormat="1" x14ac:dyDescent="0.35">
      <c r="A49" s="139"/>
      <c r="B49" s="139"/>
      <c r="C49" s="139"/>
      <c r="D49" s="139"/>
      <c r="E49" s="139"/>
      <c r="F49" s="139"/>
      <c r="G49" s="139"/>
      <c r="H49" s="139"/>
      <c r="I49" s="139"/>
      <c r="J49" s="139"/>
      <c r="K49" s="139"/>
      <c r="L49" s="139"/>
      <c r="M49" s="139"/>
      <c r="N49" s="139"/>
      <c r="O49" s="139"/>
      <c r="P49" s="139"/>
      <c r="Q49" s="139"/>
      <c r="R49" s="139"/>
      <c r="S49" s="139"/>
      <c r="T49" s="139"/>
      <c r="U49" s="139"/>
      <c r="V49" s="139"/>
      <c r="W49" s="139"/>
      <c r="X49" s="139"/>
      <c r="Y49" s="139"/>
      <c r="Z49" s="139"/>
      <c r="AA49" s="139"/>
      <c r="AB49" s="139"/>
    </row>
    <row r="50" spans="1:28" customFormat="1" x14ac:dyDescent="0.35">
      <c r="A50" s="139"/>
      <c r="B50" s="139"/>
      <c r="C50" s="139"/>
      <c r="D50" s="139"/>
      <c r="E50" s="139"/>
      <c r="F50" s="139"/>
      <c r="G50" s="139"/>
      <c r="H50" s="139"/>
      <c r="I50" s="139"/>
      <c r="J50" s="139"/>
      <c r="K50" s="139"/>
      <c r="L50" s="139"/>
      <c r="M50" s="139"/>
      <c r="N50" s="139"/>
      <c r="O50" s="139"/>
      <c r="P50" s="139"/>
      <c r="Q50" s="139"/>
      <c r="R50" s="139"/>
      <c r="S50" s="139"/>
      <c r="T50" s="139"/>
      <c r="U50" s="139"/>
      <c r="V50" s="139"/>
      <c r="W50" s="139"/>
      <c r="X50" s="139"/>
      <c r="Y50" s="139"/>
      <c r="Z50" s="139"/>
      <c r="AA50" s="139"/>
      <c r="AB50" s="139"/>
    </row>
    <row r="51" spans="1:28" customFormat="1" x14ac:dyDescent="0.35">
      <c r="A51" s="139"/>
      <c r="B51" s="139"/>
      <c r="C51" s="139"/>
      <c r="D51" s="139"/>
      <c r="E51" s="139"/>
      <c r="F51" s="139"/>
      <c r="G51" s="139"/>
      <c r="H51" s="139"/>
      <c r="I51" s="139"/>
      <c r="J51" s="139"/>
      <c r="K51" s="139"/>
      <c r="L51" s="139"/>
      <c r="M51" s="139"/>
      <c r="N51" s="139"/>
      <c r="O51" s="139"/>
      <c r="P51" s="139"/>
      <c r="Q51" s="139"/>
      <c r="R51" s="139"/>
      <c r="S51" s="139"/>
      <c r="T51" s="139"/>
      <c r="U51" s="139"/>
      <c r="V51" s="139"/>
      <c r="W51" s="139"/>
      <c r="X51" s="139"/>
      <c r="Y51" s="139"/>
      <c r="Z51" s="139"/>
      <c r="AA51" s="139"/>
      <c r="AB51" s="139"/>
    </row>
    <row r="52" spans="1:28" customFormat="1" x14ac:dyDescent="0.35">
      <c r="A52" s="139"/>
      <c r="B52" s="139"/>
      <c r="C52" s="139"/>
      <c r="D52" s="139"/>
      <c r="E52" s="139"/>
      <c r="F52" s="139"/>
      <c r="G52" s="139"/>
      <c r="H52" s="139"/>
      <c r="I52" s="139"/>
      <c r="J52" s="139"/>
      <c r="K52" s="139"/>
      <c r="L52" s="139"/>
      <c r="M52" s="139"/>
      <c r="N52" s="139"/>
      <c r="O52" s="139"/>
      <c r="P52" s="139"/>
      <c r="Q52" s="139"/>
      <c r="R52" s="139"/>
      <c r="S52" s="139"/>
      <c r="T52" s="139"/>
      <c r="U52" s="139"/>
      <c r="V52" s="139"/>
      <c r="W52" s="139"/>
      <c r="X52" s="139"/>
      <c r="Y52" s="139"/>
      <c r="Z52" s="139"/>
      <c r="AA52" s="139"/>
      <c r="AB52" s="139"/>
    </row>
    <row r="53" spans="1:28" customFormat="1" x14ac:dyDescent="0.35">
      <c r="A53" s="139"/>
      <c r="B53" s="139"/>
      <c r="C53" s="139"/>
      <c r="D53" s="139"/>
      <c r="E53" s="139"/>
      <c r="F53" s="139"/>
      <c r="G53" s="139"/>
      <c r="H53" s="139"/>
      <c r="I53" s="139"/>
      <c r="J53" s="139"/>
      <c r="K53" s="139"/>
      <c r="L53" s="139"/>
      <c r="M53" s="139"/>
      <c r="N53" s="139"/>
      <c r="O53" s="139"/>
      <c r="P53" s="139"/>
      <c r="Q53" s="139"/>
      <c r="R53" s="139"/>
      <c r="S53" s="139"/>
      <c r="T53" s="139"/>
      <c r="U53" s="139"/>
      <c r="V53" s="139"/>
      <c r="W53" s="139"/>
      <c r="X53" s="139"/>
      <c r="Y53" s="139"/>
      <c r="Z53" s="139"/>
      <c r="AA53" s="139"/>
      <c r="AB53" s="139"/>
    </row>
    <row r="54" spans="1:28" customFormat="1" x14ac:dyDescent="0.35">
      <c r="A54" s="139"/>
      <c r="B54" s="139"/>
      <c r="C54" s="139"/>
      <c r="D54" s="139"/>
      <c r="E54" s="139"/>
      <c r="F54" s="139"/>
      <c r="G54" s="139"/>
      <c r="H54" s="139"/>
      <c r="I54" s="139"/>
      <c r="J54" s="139"/>
      <c r="K54" s="139"/>
      <c r="L54" s="139"/>
      <c r="M54" s="139"/>
      <c r="N54" s="139"/>
      <c r="O54" s="139"/>
      <c r="P54" s="139"/>
      <c r="Q54" s="139"/>
      <c r="R54" s="139"/>
      <c r="S54" s="139"/>
      <c r="T54" s="139"/>
      <c r="U54" s="139"/>
      <c r="V54" s="139"/>
      <c r="W54" s="139"/>
      <c r="X54" s="139"/>
      <c r="Y54" s="139"/>
      <c r="Z54" s="139"/>
      <c r="AA54" s="139"/>
      <c r="AB54" s="139"/>
    </row>
    <row r="55" spans="1:28" customFormat="1" x14ac:dyDescent="0.35">
      <c r="A55" s="139"/>
      <c r="B55" s="139"/>
      <c r="C55" s="139"/>
      <c r="D55" s="139"/>
      <c r="E55" s="139"/>
      <c r="F55" s="139"/>
      <c r="G55" s="139"/>
      <c r="H55" s="139"/>
      <c r="I55" s="139"/>
      <c r="J55" s="139"/>
      <c r="K55" s="139"/>
      <c r="L55" s="139"/>
      <c r="M55" s="139"/>
      <c r="N55" s="139"/>
      <c r="O55" s="139"/>
      <c r="P55" s="139"/>
      <c r="Q55" s="139"/>
      <c r="R55" s="139"/>
      <c r="S55" s="139"/>
      <c r="T55" s="139"/>
      <c r="U55" s="139"/>
      <c r="V55" s="139"/>
      <c r="W55" s="139"/>
      <c r="X55" s="139"/>
      <c r="Y55" s="139"/>
      <c r="Z55" s="139"/>
      <c r="AA55" s="139"/>
      <c r="AB55" s="139"/>
    </row>
    <row r="56" spans="1:28" customFormat="1" x14ac:dyDescent="0.35">
      <c r="A56" s="139"/>
      <c r="B56" s="139"/>
      <c r="C56" s="139"/>
      <c r="D56" s="139"/>
      <c r="E56" s="139"/>
      <c r="F56" s="139"/>
      <c r="G56" s="139"/>
      <c r="H56" s="139"/>
      <c r="I56" s="139"/>
      <c r="J56" s="139"/>
      <c r="K56" s="139"/>
      <c r="L56" s="139"/>
      <c r="M56" s="139"/>
      <c r="N56" s="139"/>
      <c r="O56" s="139"/>
      <c r="P56" s="139"/>
      <c r="Q56" s="139"/>
      <c r="R56" s="139"/>
      <c r="S56" s="139"/>
      <c r="T56" s="139"/>
      <c r="U56" s="139"/>
      <c r="V56" s="139"/>
      <c r="W56" s="139"/>
      <c r="X56" s="139"/>
      <c r="Y56" s="139"/>
      <c r="Z56" s="139"/>
      <c r="AA56" s="139"/>
      <c r="AB56" s="139"/>
    </row>
    <row r="57" spans="1:28" customFormat="1" x14ac:dyDescent="0.35">
      <c r="A57" s="139"/>
      <c r="B57" s="139"/>
      <c r="C57" s="139"/>
      <c r="D57" s="139"/>
      <c r="E57" s="139"/>
      <c r="F57" s="139"/>
      <c r="G57" s="139"/>
      <c r="H57" s="139"/>
      <c r="I57" s="139"/>
      <c r="J57" s="139"/>
      <c r="K57" s="139"/>
      <c r="L57" s="139"/>
      <c r="M57" s="139"/>
      <c r="N57" s="139"/>
      <c r="O57" s="139"/>
      <c r="P57" s="139"/>
      <c r="Q57" s="139"/>
      <c r="R57" s="139"/>
      <c r="S57" s="139"/>
      <c r="T57" s="139"/>
      <c r="U57" s="139"/>
      <c r="V57" s="139"/>
      <c r="W57" s="139"/>
      <c r="X57" s="139"/>
      <c r="Y57" s="139"/>
      <c r="Z57" s="139"/>
      <c r="AA57" s="139"/>
      <c r="AB57" s="139"/>
    </row>
    <row r="58" spans="1:28" customFormat="1" x14ac:dyDescent="0.35">
      <c r="A58" s="139"/>
      <c r="B58" s="139"/>
      <c r="C58" s="139"/>
      <c r="D58" s="139"/>
      <c r="E58" s="139"/>
      <c r="F58" s="139"/>
      <c r="G58" s="139"/>
      <c r="H58" s="139"/>
      <c r="I58" s="139"/>
      <c r="J58" s="139"/>
      <c r="K58" s="139"/>
      <c r="L58" s="139"/>
      <c r="M58" s="139"/>
      <c r="N58" s="139"/>
      <c r="O58" s="139"/>
      <c r="P58" s="139"/>
      <c r="Q58" s="139"/>
      <c r="R58" s="139"/>
      <c r="S58" s="139"/>
      <c r="T58" s="139"/>
      <c r="U58" s="139"/>
      <c r="V58" s="139"/>
      <c r="W58" s="139"/>
      <c r="X58" s="139"/>
      <c r="Y58" s="139"/>
      <c r="Z58" s="139"/>
      <c r="AA58" s="139"/>
      <c r="AB58" s="139"/>
    </row>
    <row r="59" spans="1:28" customFormat="1" x14ac:dyDescent="0.35">
      <c r="A59" s="139"/>
      <c r="B59" s="139"/>
      <c r="C59" s="139"/>
      <c r="D59" s="139"/>
      <c r="E59" s="139"/>
      <c r="F59" s="139"/>
      <c r="G59" s="139"/>
      <c r="H59" s="139"/>
      <c r="I59" s="139"/>
      <c r="J59" s="139"/>
      <c r="K59" s="139"/>
      <c r="L59" s="139"/>
      <c r="M59" s="139"/>
      <c r="N59" s="139"/>
      <c r="O59" s="139"/>
      <c r="P59" s="139"/>
      <c r="Q59" s="139"/>
      <c r="R59" s="139"/>
      <c r="S59" s="139"/>
      <c r="T59" s="139"/>
      <c r="U59" s="139"/>
      <c r="V59" s="139"/>
      <c r="W59" s="139"/>
      <c r="X59" s="139"/>
      <c r="Y59" s="139"/>
      <c r="Z59" s="139"/>
      <c r="AA59" s="139"/>
      <c r="AB59" s="139"/>
    </row>
    <row r="60" spans="1:28" customFormat="1" x14ac:dyDescent="0.35">
      <c r="A60" s="139"/>
      <c r="B60" s="139"/>
      <c r="C60" s="139"/>
      <c r="D60" s="139"/>
      <c r="E60" s="139"/>
      <c r="F60" s="139"/>
      <c r="G60" s="139"/>
      <c r="H60" s="139"/>
      <c r="I60" s="139"/>
      <c r="J60" s="139"/>
      <c r="K60" s="139"/>
      <c r="L60" s="139"/>
      <c r="M60" s="139"/>
      <c r="N60" s="139"/>
      <c r="O60" s="139"/>
      <c r="P60" s="139"/>
      <c r="Q60" s="139"/>
      <c r="R60" s="139"/>
      <c r="S60" s="139"/>
      <c r="T60" s="139"/>
      <c r="U60" s="139"/>
      <c r="V60" s="139"/>
      <c r="W60" s="139"/>
      <c r="X60" s="139"/>
      <c r="Y60" s="139"/>
      <c r="Z60" s="139"/>
      <c r="AA60" s="139"/>
      <c r="AB60" s="139"/>
    </row>
    <row r="61" spans="1:28" customFormat="1" x14ac:dyDescent="0.35">
      <c r="A61" s="139"/>
      <c r="B61" s="139"/>
      <c r="C61" s="139"/>
      <c r="D61" s="139"/>
      <c r="E61" s="139"/>
      <c r="F61" s="139"/>
      <c r="G61" s="139"/>
      <c r="H61" s="139"/>
      <c r="I61" s="139"/>
      <c r="J61" s="139"/>
      <c r="K61" s="139"/>
      <c r="L61" s="139"/>
      <c r="M61" s="139"/>
      <c r="N61" s="139"/>
      <c r="O61" s="139"/>
      <c r="P61" s="139"/>
      <c r="Q61" s="139"/>
      <c r="R61" s="139"/>
      <c r="S61" s="139"/>
      <c r="T61" s="139"/>
      <c r="U61" s="139"/>
      <c r="V61" s="139"/>
      <c r="W61" s="139"/>
      <c r="X61" s="139"/>
      <c r="Y61" s="139"/>
      <c r="Z61" s="139"/>
      <c r="AA61" s="139"/>
      <c r="AB61" s="139"/>
    </row>
    <row r="62" spans="1:28" customFormat="1" x14ac:dyDescent="0.35">
      <c r="A62" s="139"/>
      <c r="B62" s="139"/>
      <c r="C62" s="139"/>
      <c r="D62" s="139"/>
      <c r="E62" s="139"/>
      <c r="F62" s="139"/>
      <c r="G62" s="139"/>
      <c r="H62" s="139"/>
      <c r="I62" s="139"/>
      <c r="J62" s="139"/>
      <c r="K62" s="139"/>
      <c r="L62" s="139"/>
      <c r="M62" s="139"/>
      <c r="N62" s="139"/>
      <c r="O62" s="139"/>
      <c r="P62" s="139"/>
      <c r="Q62" s="139"/>
      <c r="R62" s="139"/>
      <c r="S62" s="139"/>
      <c r="T62" s="139"/>
      <c r="U62" s="139"/>
      <c r="V62" s="139"/>
      <c r="W62" s="139"/>
      <c r="X62" s="139"/>
      <c r="Y62" s="139"/>
      <c r="Z62" s="139"/>
      <c r="AA62" s="139"/>
      <c r="AB62" s="139"/>
    </row>
    <row r="63" spans="1:28" customFormat="1" x14ac:dyDescent="0.35">
      <c r="A63" s="139"/>
      <c r="B63" s="139"/>
      <c r="C63" s="139"/>
      <c r="D63" s="139"/>
      <c r="E63" s="139"/>
      <c r="F63" s="139"/>
      <c r="G63" s="139"/>
      <c r="H63" s="139"/>
      <c r="I63" s="139"/>
      <c r="J63" s="139"/>
      <c r="K63" s="139"/>
      <c r="L63" s="139"/>
      <c r="M63" s="139"/>
      <c r="N63" s="139"/>
      <c r="O63" s="139"/>
      <c r="P63" s="139"/>
      <c r="Q63" s="139"/>
      <c r="R63" s="139"/>
      <c r="S63" s="139"/>
      <c r="T63" s="139"/>
      <c r="U63" s="139"/>
      <c r="V63" s="139"/>
      <c r="W63" s="139"/>
      <c r="X63" s="139"/>
      <c r="Y63" s="139"/>
      <c r="Z63" s="139"/>
      <c r="AA63" s="139"/>
      <c r="AB63" s="139"/>
    </row>
    <row r="64" spans="1:28" customFormat="1" x14ac:dyDescent="0.35">
      <c r="A64" s="139"/>
      <c r="B64" s="139"/>
      <c r="C64" s="139"/>
      <c r="D64" s="139"/>
      <c r="E64" s="139"/>
      <c r="F64" s="139"/>
      <c r="G64" s="139"/>
      <c r="H64" s="139"/>
      <c r="I64" s="139"/>
      <c r="J64" s="139"/>
      <c r="K64" s="139"/>
      <c r="L64" s="139"/>
      <c r="M64" s="139"/>
      <c r="N64" s="139"/>
      <c r="O64" s="139"/>
      <c r="P64" s="139"/>
      <c r="Q64" s="139"/>
      <c r="R64" s="139"/>
      <c r="S64" s="139"/>
      <c r="T64" s="139"/>
      <c r="U64" s="139"/>
      <c r="V64" s="139"/>
      <c r="W64" s="139"/>
      <c r="X64" s="139"/>
      <c r="Y64" s="139"/>
      <c r="Z64" s="139"/>
      <c r="AA64" s="139"/>
      <c r="AB64" s="139"/>
    </row>
    <row r="65" spans="15:21" customFormat="1" x14ac:dyDescent="0.35">
      <c r="O65" s="139"/>
      <c r="P65" s="139"/>
      <c r="Q65" s="139"/>
      <c r="R65" s="139"/>
      <c r="S65" s="139"/>
      <c r="T65" s="139"/>
      <c r="U65" s="139"/>
    </row>
  </sheetData>
  <sheetProtection algorithmName="SHA-512" hashValue="e5sSSke/e43UQOyskKIRXa7SevHfGexl76Z5NBnb/jHUQsBlZiEiN/qT0JG+1FEzsNCEtu9b7Kj39JzpU+nq3w==" saltValue="AKUjjb2rN/1ogBVLHxceBQ==" spinCount="100000" sheet="1" objects="1" scenarios="1"/>
  <mergeCells count="1">
    <mergeCell ref="A3:B3"/>
  </mergeCells>
  <pageMargins left="0.7" right="0.7" top="0.78749999999999998" bottom="0.78749999999999998" header="0.51180555555555496" footer="0.51180555555555496"/>
  <pageSetup paperSize="0" scale="0" firstPageNumber="0" orientation="portrait" usePrinterDefaults="0" horizontalDpi="0" verticalDpi="0" copie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AB65"/>
  <sheetViews>
    <sheetView workbookViewId="0"/>
  </sheetViews>
  <sheetFormatPr baseColWidth="10" defaultColWidth="12.7265625" defaultRowHeight="14.5" x14ac:dyDescent="0.35"/>
  <cols>
    <col min="1" max="1" width="35.7265625" style="13" customWidth="1"/>
    <col min="2" max="14" width="12.7265625" style="13" customWidth="1"/>
    <col min="15" max="16384" width="12.7265625" style="13"/>
  </cols>
  <sheetData>
    <row r="1" spans="1:17" ht="23.5" x14ac:dyDescent="0.55000000000000004">
      <c r="A1" s="10" t="s">
        <v>88</v>
      </c>
      <c r="B1" s="11"/>
      <c r="C1" s="11"/>
      <c r="D1" s="139"/>
      <c r="E1" s="139"/>
      <c r="F1" s="2"/>
      <c r="G1" s="139"/>
      <c r="H1" s="139"/>
      <c r="I1" s="139"/>
      <c r="J1" s="139"/>
      <c r="K1" s="139"/>
      <c r="L1" s="139"/>
      <c r="M1" s="139"/>
      <c r="N1" s="139"/>
      <c r="O1" s="139"/>
      <c r="P1" s="139"/>
      <c r="Q1" s="139"/>
    </row>
    <row r="3" spans="1:17" ht="21" x14ac:dyDescent="0.5">
      <c r="A3" s="408" t="s">
        <v>142</v>
      </c>
      <c r="B3" s="408"/>
      <c r="C3" s="139"/>
      <c r="D3" s="139"/>
      <c r="E3" s="139"/>
      <c r="F3" s="139"/>
      <c r="G3" s="139"/>
      <c r="H3" s="139"/>
      <c r="I3" s="139"/>
      <c r="J3" s="139"/>
      <c r="K3" s="139"/>
      <c r="L3" s="139"/>
      <c r="M3" s="139"/>
      <c r="N3" s="139"/>
      <c r="O3" s="139"/>
      <c r="P3" s="139"/>
      <c r="Q3" s="139"/>
    </row>
    <row r="4" spans="1:17" x14ac:dyDescent="0.35">
      <c r="A4" s="12"/>
      <c r="B4" s="139"/>
      <c r="C4" s="139"/>
      <c r="D4" s="139"/>
      <c r="E4" s="139"/>
      <c r="F4" s="139"/>
      <c r="G4" s="139"/>
      <c r="H4" s="139"/>
      <c r="I4" s="139"/>
      <c r="J4" s="139"/>
      <c r="K4" s="139"/>
      <c r="L4" s="139"/>
      <c r="M4" s="139"/>
      <c r="N4" s="139"/>
      <c r="O4" s="139"/>
      <c r="P4" s="139"/>
      <c r="Q4" s="139"/>
    </row>
    <row r="5" spans="1:17" x14ac:dyDescent="0.35">
      <c r="A5" s="14" t="str">
        <f>Eingabe!$A$10</f>
        <v>Altersklasse</v>
      </c>
      <c r="B5" s="87" t="str">
        <f>Eingabe!$B$10</f>
        <v>[Jahre]</v>
      </c>
      <c r="C5" s="28" t="s">
        <v>53</v>
      </c>
      <c r="D5" s="89" t="str">
        <f>"1-20"</f>
        <v>1-20</v>
      </c>
      <c r="E5" s="28" t="s">
        <v>55</v>
      </c>
      <c r="F5" s="28" t="s">
        <v>56</v>
      </c>
      <c r="G5" s="28" t="s">
        <v>57</v>
      </c>
      <c r="H5" s="28" t="s">
        <v>58</v>
      </c>
      <c r="I5" s="28" t="s">
        <v>59</v>
      </c>
      <c r="J5" s="28" t="s">
        <v>60</v>
      </c>
      <c r="K5" s="28" t="s">
        <v>61</v>
      </c>
      <c r="L5" s="28" t="s">
        <v>62</v>
      </c>
      <c r="M5" s="15" t="s">
        <v>63</v>
      </c>
      <c r="N5" s="15" t="s">
        <v>143</v>
      </c>
      <c r="O5" s="139"/>
      <c r="P5" s="139"/>
      <c r="Q5" s="139"/>
    </row>
    <row r="6" spans="1:17" x14ac:dyDescent="0.35">
      <c r="A6" s="14" t="str">
        <f>Eingabe!$A$12</f>
        <v>Holzboden</v>
      </c>
      <c r="B6" s="88" t="str">
        <f>Eingabe!$B$12</f>
        <v>[ha]</v>
      </c>
      <c r="C6" s="16">
        <f>Eingabe!C83</f>
        <v>0</v>
      </c>
      <c r="D6" s="16">
        <f>Eingabe!D83</f>
        <v>0</v>
      </c>
      <c r="E6" s="16">
        <f>Eingabe!E83</f>
        <v>0</v>
      </c>
      <c r="F6" s="16">
        <f>Eingabe!F83</f>
        <v>0</v>
      </c>
      <c r="G6" s="16">
        <f>Eingabe!G83</f>
        <v>0</v>
      </c>
      <c r="H6" s="16">
        <f>Eingabe!H83</f>
        <v>0</v>
      </c>
      <c r="I6" s="16">
        <f>Eingabe!I83</f>
        <v>0</v>
      </c>
      <c r="J6" s="16">
        <f>Eingabe!J83</f>
        <v>0</v>
      </c>
      <c r="K6" s="16">
        <f>Eingabe!K83</f>
        <v>0</v>
      </c>
      <c r="L6" s="16">
        <f>Eingabe!L83</f>
        <v>0</v>
      </c>
      <c r="M6" s="16">
        <f>SUM(C6:L6)</f>
        <v>0</v>
      </c>
      <c r="N6" s="16"/>
      <c r="O6" s="139"/>
      <c r="P6" s="139"/>
      <c r="Q6" s="139"/>
    </row>
    <row r="7" spans="1:17" x14ac:dyDescent="0.35">
      <c r="A7" s="14" t="str">
        <f>Eingabe!$A$11</f>
        <v>Mittlerer BHD*</v>
      </c>
      <c r="B7" s="88" t="str">
        <f>Eingabe!$B$11</f>
        <v>[cm]</v>
      </c>
      <c r="C7" s="18" t="s">
        <v>67</v>
      </c>
      <c r="D7" s="16">
        <f>Eingabe!D82</f>
        <v>12.862918355267722</v>
      </c>
      <c r="E7" s="16">
        <f>Eingabe!E82</f>
        <v>19.94172484674818</v>
      </c>
      <c r="F7" s="16">
        <f>Eingabe!F82</f>
        <v>30.478764012289201</v>
      </c>
      <c r="G7" s="16">
        <f>Eingabe!G82</f>
        <v>36.655894411836911</v>
      </c>
      <c r="H7" s="16">
        <f>Eingabe!H82</f>
        <v>42.060048124578408</v>
      </c>
      <c r="I7" s="16">
        <f>Eingabe!I82</f>
        <v>47.420358344489614</v>
      </c>
      <c r="J7" s="16">
        <f>Eingabe!J82</f>
        <v>49.818974965454352</v>
      </c>
      <c r="K7" s="16">
        <f>Eingabe!K82</f>
        <v>50.587347551734496</v>
      </c>
      <c r="L7" s="16">
        <f>Eingabe!L82</f>
        <v>54.87738979955283</v>
      </c>
      <c r="M7" s="16"/>
      <c r="N7" s="16"/>
      <c r="O7" s="139"/>
      <c r="P7" s="139"/>
      <c r="Q7" s="139"/>
    </row>
    <row r="8" spans="1:17" x14ac:dyDescent="0.35">
      <c r="A8" s="14" t="str">
        <f>Eingabe!$A$13</f>
        <v>Vorrat Derbholz</v>
      </c>
      <c r="B8" s="88" t="str">
        <f>Eingabe!$B$13</f>
        <v>[Vfm]</v>
      </c>
      <c r="C8" s="18" t="s">
        <v>67</v>
      </c>
      <c r="D8" s="16">
        <f>Eingabe!D84</f>
        <v>0</v>
      </c>
      <c r="E8" s="16">
        <f>Eingabe!E84</f>
        <v>0</v>
      </c>
      <c r="F8" s="16">
        <f>Eingabe!F84</f>
        <v>0</v>
      </c>
      <c r="G8" s="16">
        <f>Eingabe!G84</f>
        <v>0</v>
      </c>
      <c r="H8" s="16">
        <f>Eingabe!H84</f>
        <v>0</v>
      </c>
      <c r="I8" s="16">
        <f>Eingabe!I84</f>
        <v>0</v>
      </c>
      <c r="J8" s="16">
        <f>Eingabe!J84</f>
        <v>0</v>
      </c>
      <c r="K8" s="16">
        <f>Eingabe!K84</f>
        <v>0</v>
      </c>
      <c r="L8" s="16">
        <f>Eingabe!L84</f>
        <v>0</v>
      </c>
      <c r="M8" s="16">
        <f>SUM(C8:L8)</f>
        <v>0</v>
      </c>
      <c r="N8" s="16">
        <f>IF($M$6=0,0,M8/$M$6)</f>
        <v>0</v>
      </c>
      <c r="O8" s="139"/>
      <c r="P8" s="139"/>
      <c r="Q8" s="139"/>
    </row>
    <row r="9" spans="1:17" x14ac:dyDescent="0.35">
      <c r="A9" s="14" t="str">
        <f>Eingabe!$A$14</f>
        <v>jährlicher Zuwachs Derbholz</v>
      </c>
      <c r="B9" s="88" t="str">
        <f>Eingabe!$B$14</f>
        <v>[Vfm/a]</v>
      </c>
      <c r="C9" s="18" t="s">
        <v>67</v>
      </c>
      <c r="D9" s="16">
        <f>Eingabe!D85</f>
        <v>0</v>
      </c>
      <c r="E9" s="16">
        <f>Eingabe!E85</f>
        <v>0</v>
      </c>
      <c r="F9" s="16">
        <f>Eingabe!F85</f>
        <v>0</v>
      </c>
      <c r="G9" s="16">
        <f>Eingabe!G85</f>
        <v>0</v>
      </c>
      <c r="H9" s="16">
        <f>Eingabe!H85</f>
        <v>0</v>
      </c>
      <c r="I9" s="16">
        <f>Eingabe!I85</f>
        <v>0</v>
      </c>
      <c r="J9" s="16">
        <f>Eingabe!J85</f>
        <v>0</v>
      </c>
      <c r="K9" s="16">
        <f>Eingabe!K85</f>
        <v>0</v>
      </c>
      <c r="L9" s="16">
        <f>Eingabe!L85</f>
        <v>0</v>
      </c>
      <c r="M9" s="16">
        <f>SUM(C9:L9)</f>
        <v>0</v>
      </c>
      <c r="N9" s="16">
        <f t="shared" ref="N9:N41" si="0">IF($M$6=0,0,M9/$M$6)</f>
        <v>0</v>
      </c>
      <c r="O9" s="139"/>
      <c r="P9" s="139"/>
      <c r="Q9" s="139"/>
    </row>
    <row r="10" spans="1:17" x14ac:dyDescent="0.35">
      <c r="A10" s="14" t="str">
        <f>Eingabe!$A$15</f>
        <v>geplante jährliche Nutzung</v>
      </c>
      <c r="B10" s="88" t="str">
        <f>Eingabe!$B$15</f>
        <v>[Efm/a]</v>
      </c>
      <c r="C10" s="18" t="s">
        <v>67</v>
      </c>
      <c r="D10" s="16">
        <f>Eingabe!D86</f>
        <v>0</v>
      </c>
      <c r="E10" s="16">
        <f>Eingabe!E86</f>
        <v>0</v>
      </c>
      <c r="F10" s="16">
        <f>Eingabe!F86</f>
        <v>0</v>
      </c>
      <c r="G10" s="16">
        <f>Eingabe!G86</f>
        <v>0</v>
      </c>
      <c r="H10" s="16">
        <f>Eingabe!H86</f>
        <v>0</v>
      </c>
      <c r="I10" s="16">
        <f>Eingabe!I86</f>
        <v>0</v>
      </c>
      <c r="J10" s="16">
        <f>Eingabe!J86</f>
        <v>0</v>
      </c>
      <c r="K10" s="16">
        <f>Eingabe!K86</f>
        <v>0</v>
      </c>
      <c r="L10" s="16">
        <f>Eingabe!L86</f>
        <v>0</v>
      </c>
      <c r="M10" s="16">
        <f>SUM(C10:L10)</f>
        <v>0</v>
      </c>
      <c r="N10" s="16">
        <f t="shared" si="0"/>
        <v>0</v>
      </c>
      <c r="O10" s="139"/>
      <c r="P10" s="139"/>
      <c r="Q10" s="9"/>
    </row>
    <row r="11" spans="1:17" x14ac:dyDescent="0.35">
      <c r="A11" s="14" t="str">
        <f>Eingabe!$A$15</f>
        <v>geplante jährliche Nutzung</v>
      </c>
      <c r="B11" s="88" t="s">
        <v>73</v>
      </c>
      <c r="C11" s="18" t="s">
        <v>67</v>
      </c>
      <c r="D11" s="18">
        <f>D10/Parameter!$C$29</f>
        <v>0</v>
      </c>
      <c r="E11" s="18">
        <f>E10/Parameter!$C$29</f>
        <v>0</v>
      </c>
      <c r="F11" s="18">
        <f>F10/Parameter!$C$29</f>
        <v>0</v>
      </c>
      <c r="G11" s="18">
        <f>G10/Parameter!$C$29</f>
        <v>0</v>
      </c>
      <c r="H11" s="18">
        <f>H10/Parameter!$C$29</f>
        <v>0</v>
      </c>
      <c r="I11" s="18">
        <f>I10/Parameter!$C$29</f>
        <v>0</v>
      </c>
      <c r="J11" s="18">
        <f>J10/Parameter!$C$29</f>
        <v>0</v>
      </c>
      <c r="K11" s="18">
        <f>K10/Parameter!$C$29</f>
        <v>0</v>
      </c>
      <c r="L11" s="18">
        <f>L10/Parameter!$C$29</f>
        <v>0</v>
      </c>
      <c r="M11" s="16">
        <f>SUM(C11:L11)</f>
        <v>0</v>
      </c>
      <c r="N11" s="16">
        <f t="shared" si="0"/>
        <v>0</v>
      </c>
      <c r="O11" s="139"/>
      <c r="P11" s="139"/>
      <c r="Q11" s="9"/>
    </row>
    <row r="12" spans="1:17" x14ac:dyDescent="0.35">
      <c r="A12" s="17"/>
      <c r="B12" s="139"/>
      <c r="C12" s="29"/>
      <c r="D12" s="18"/>
      <c r="E12" s="18"/>
      <c r="F12" s="18"/>
      <c r="G12" s="18"/>
      <c r="H12" s="18"/>
      <c r="I12" s="18"/>
      <c r="J12" s="18"/>
      <c r="K12" s="18"/>
      <c r="L12" s="18"/>
      <c r="M12" s="18"/>
      <c r="N12" s="16"/>
      <c r="O12" s="139"/>
      <c r="P12" s="139"/>
      <c r="Q12" s="139"/>
    </row>
    <row r="13" spans="1:17" x14ac:dyDescent="0.35">
      <c r="A13" s="17"/>
      <c r="B13" s="139"/>
      <c r="C13" s="29"/>
      <c r="D13" s="18"/>
      <c r="E13" s="18"/>
      <c r="F13" s="18"/>
      <c r="G13" s="18"/>
      <c r="H13" s="18"/>
      <c r="I13" s="18"/>
      <c r="J13" s="18"/>
      <c r="K13" s="18"/>
      <c r="L13" s="18"/>
      <c r="M13" s="18"/>
      <c r="N13" s="16"/>
      <c r="O13" s="139"/>
      <c r="P13" s="139"/>
      <c r="Q13" s="139"/>
    </row>
    <row r="14" spans="1:17" ht="21" x14ac:dyDescent="0.5">
      <c r="A14" s="134" t="s">
        <v>144</v>
      </c>
      <c r="B14" s="134"/>
      <c r="C14" s="29"/>
      <c r="D14" s="18"/>
      <c r="E14" s="18"/>
      <c r="F14" s="18"/>
      <c r="G14" s="18"/>
      <c r="H14" s="18"/>
      <c r="I14" s="18"/>
      <c r="J14" s="18"/>
      <c r="K14" s="18"/>
      <c r="L14" s="18"/>
      <c r="M14" s="18"/>
      <c r="N14" s="16"/>
      <c r="O14" s="139"/>
      <c r="P14" s="139"/>
      <c r="Q14" s="139"/>
    </row>
    <row r="15" spans="1:17" x14ac:dyDescent="0.35">
      <c r="A15" s="17"/>
      <c r="B15" s="139"/>
      <c r="C15" s="29"/>
      <c r="D15" s="18"/>
      <c r="E15" s="18"/>
      <c r="F15" s="18"/>
      <c r="G15" s="18"/>
      <c r="H15" s="18"/>
      <c r="I15" s="18"/>
      <c r="J15" s="18"/>
      <c r="K15" s="18"/>
      <c r="L15" s="18"/>
      <c r="M15" s="18"/>
      <c r="N15" s="16"/>
      <c r="O15" s="139"/>
      <c r="P15" s="139"/>
      <c r="Q15" s="139"/>
    </row>
    <row r="16" spans="1:17" x14ac:dyDescent="0.35">
      <c r="A16" s="19" t="str">
        <f>Eiche!A16</f>
        <v>Waldspeicher</v>
      </c>
      <c r="B16" s="20"/>
      <c r="C16" s="29"/>
      <c r="D16" s="18"/>
      <c r="E16" s="18"/>
      <c r="F16" s="18"/>
      <c r="G16" s="18"/>
      <c r="H16" s="18"/>
      <c r="I16" s="18"/>
      <c r="J16" s="18"/>
      <c r="K16" s="18"/>
      <c r="L16" s="18"/>
      <c r="M16" s="18"/>
      <c r="N16" s="16"/>
      <c r="O16" s="139"/>
      <c r="P16" s="139"/>
      <c r="Q16" s="139"/>
    </row>
    <row r="17" spans="1:15" ht="16.5" x14ac:dyDescent="0.45">
      <c r="A17" s="127" t="str">
        <f>Eiche!A17</f>
        <v>Vorrat Derbholz</v>
      </c>
      <c r="B17" s="139" t="s">
        <v>145</v>
      </c>
      <c r="C17" s="18" t="s">
        <v>67</v>
      </c>
      <c r="D17" s="18">
        <f>IF(D8&gt;0,VLOOKUP($A$1,Parameter!$B$8:$C$15,2)*D8*Parameter!$C$21*Parameter!$C$22,0)</f>
        <v>0</v>
      </c>
      <c r="E17" s="18">
        <f>IF(E8&gt;0,VLOOKUP($A$1,Parameter!$B$8:$C$15,2)*E8*Parameter!$C$21*Parameter!$C$22,0)</f>
        <v>0</v>
      </c>
      <c r="F17" s="18">
        <f>IF(F8&gt;0,VLOOKUP($A$1,Parameter!$B$8:$C$15,2)*F8*Parameter!$C$21*Parameter!$C$22,0)</f>
        <v>0</v>
      </c>
      <c r="G17" s="18">
        <f>IF(G8&gt;0,VLOOKUP($A$1,Parameter!$B$8:$C$15,2)*G8*Parameter!$C$21*Parameter!$C$22,0)</f>
        <v>0</v>
      </c>
      <c r="H17" s="18">
        <f>IF(H8&gt;0,VLOOKUP($A$1,Parameter!$B$8:$C$15,2)*H8*Parameter!$C$21*Parameter!$C$22,0)</f>
        <v>0</v>
      </c>
      <c r="I17" s="18">
        <f>IF(I8&gt;0,VLOOKUP($A$1,Parameter!$B$8:$C$15,2)*I8*Parameter!$C$21*Parameter!$C$22,0)</f>
        <v>0</v>
      </c>
      <c r="J17" s="18">
        <f>IF(J8&gt;0,VLOOKUP($A$1,Parameter!$B$8:$C$15,2)*J8*Parameter!$C$21*Parameter!$C$22,0)</f>
        <v>0</v>
      </c>
      <c r="K17" s="18">
        <f>IF(K8&gt;0,VLOOKUP($A$1,Parameter!$B$8:$C$15,2)*K8*Parameter!$C$21*Parameter!$C$22,0)</f>
        <v>0</v>
      </c>
      <c r="L17" s="18">
        <f>IF(L8&gt;0,VLOOKUP($A$1,Parameter!$B$8:$C$15,2)*L8*Parameter!$C$21*Parameter!$C$22,0)</f>
        <v>0</v>
      </c>
      <c r="M17" s="18">
        <f>SUM(C17:L17)</f>
        <v>0</v>
      </c>
      <c r="N17" s="16">
        <f t="shared" si="0"/>
        <v>0</v>
      </c>
      <c r="O17" s="139"/>
    </row>
    <row r="18" spans="1:15" ht="16.5" x14ac:dyDescent="0.45">
      <c r="A18" s="127" t="str">
        <f>Eiche!A18</f>
        <v>jährlicher Zuwachs Derbholz</v>
      </c>
      <c r="B18" s="139" t="s">
        <v>146</v>
      </c>
      <c r="C18" s="18" t="s">
        <v>67</v>
      </c>
      <c r="D18" s="18">
        <f>IF(D9&gt;0,VLOOKUP($A$1,Parameter!$B$8:$C$15,2)*D9*Parameter!$C$21*Parameter!$C$22,0)</f>
        <v>0</v>
      </c>
      <c r="E18" s="18">
        <f>IF(E9&gt;0,VLOOKUP($A$1,Parameter!$B$8:$C$15,2)*E9*Parameter!$C$21*Parameter!$C$22,0)</f>
        <v>0</v>
      </c>
      <c r="F18" s="18">
        <f>IF(F9&gt;0,VLOOKUP($A$1,Parameter!$B$8:$C$15,2)*F9*Parameter!$C$21*Parameter!$C$22,0)</f>
        <v>0</v>
      </c>
      <c r="G18" s="18">
        <f>IF(G9&gt;0,VLOOKUP($A$1,Parameter!$B$8:$C$15,2)*G9*Parameter!$C$21*Parameter!$C$22,0)</f>
        <v>0</v>
      </c>
      <c r="H18" s="18">
        <f>IF(H9&gt;0,VLOOKUP($A$1,Parameter!$B$8:$C$15,2)*H9*Parameter!$C$21*Parameter!$C$22,0)</f>
        <v>0</v>
      </c>
      <c r="I18" s="18">
        <f>IF(I9&gt;0,VLOOKUP($A$1,Parameter!$B$8:$C$15,2)*I9*Parameter!$C$21*Parameter!$C$22,0)</f>
        <v>0</v>
      </c>
      <c r="J18" s="18">
        <f>IF(J9&gt;0,VLOOKUP($A$1,Parameter!$B$8:$C$15,2)*J9*Parameter!$C$21*Parameter!$C$22,0)</f>
        <v>0</v>
      </c>
      <c r="K18" s="18">
        <f>IF(K9&gt;0,VLOOKUP($A$1,Parameter!$B$8:$C$15,2)*K9*Parameter!$C$21*Parameter!$C$22,0)</f>
        <v>0</v>
      </c>
      <c r="L18" s="18">
        <f>IF(L9&gt;0,VLOOKUP($A$1,Parameter!$B$8:$C$15,2)*L9*Parameter!$C$21*Parameter!$C$22,0)</f>
        <v>0</v>
      </c>
      <c r="M18" s="18">
        <f>SUM(C18:L18)</f>
        <v>0</v>
      </c>
      <c r="N18" s="16">
        <f t="shared" si="0"/>
        <v>0</v>
      </c>
      <c r="O18" s="139"/>
    </row>
    <row r="19" spans="1:15" ht="16.5" x14ac:dyDescent="0.45">
      <c r="A19" s="127" t="str">
        <f>Eiche!A19</f>
        <v>geplante jährliche Nutzung</v>
      </c>
      <c r="B19" s="139" t="s">
        <v>146</v>
      </c>
      <c r="C19" s="18" t="s">
        <v>67</v>
      </c>
      <c r="D19" s="18">
        <f>IF(D11&gt;0,VLOOKUP($A$1,Parameter!$B$8:$C$15,2)*D11*Parameter!$C$21*Parameter!$C$22,0)</f>
        <v>0</v>
      </c>
      <c r="E19" s="18">
        <f>IF(E11&gt;0,VLOOKUP($A$1,Parameter!$B$8:$C$15,2)*E11*Parameter!$C$21*Parameter!$C$22,0)</f>
        <v>0</v>
      </c>
      <c r="F19" s="18">
        <f>IF(F11&gt;0,VLOOKUP($A$1,Parameter!$B$8:$C$15,2)*F11*Parameter!$C$21*Parameter!$C$22,0)</f>
        <v>0</v>
      </c>
      <c r="G19" s="18">
        <f>IF(G11&gt;0,VLOOKUP($A$1,Parameter!$B$8:$C$15,2)*G11*Parameter!$C$21*Parameter!$C$22,0)</f>
        <v>0</v>
      </c>
      <c r="H19" s="18">
        <f>IF(H11&gt;0,VLOOKUP($A$1,Parameter!$B$8:$C$15,2)*H11*Parameter!$C$21*Parameter!$C$22,0)</f>
        <v>0</v>
      </c>
      <c r="I19" s="18">
        <f>IF(I11&gt;0,VLOOKUP($A$1,Parameter!$B$8:$C$15,2)*I11*Parameter!$C$21*Parameter!$C$22,0)</f>
        <v>0</v>
      </c>
      <c r="J19" s="18">
        <f>IF(J11&gt;0,VLOOKUP($A$1,Parameter!$B$8:$C$15,2)*J11*Parameter!$C$21*Parameter!$C$22,0)</f>
        <v>0</v>
      </c>
      <c r="K19" s="18">
        <f>IF(K11&gt;0,VLOOKUP($A$1,Parameter!$B$8:$C$15,2)*K11*Parameter!$C$21*Parameter!$C$22,0)</f>
        <v>0</v>
      </c>
      <c r="L19" s="18">
        <f>IF(L11&gt;0,VLOOKUP($A$1,Parameter!$B$8:$C$15,2)*L11*Parameter!$C$21*Parameter!$C$22,0)</f>
        <v>0</v>
      </c>
      <c r="M19" s="18">
        <f>SUM(C19:L19)</f>
        <v>0</v>
      </c>
      <c r="N19" s="16">
        <f t="shared" si="0"/>
        <v>0</v>
      </c>
      <c r="O19" s="139"/>
    </row>
    <row r="20" spans="1:15" ht="16.5" x14ac:dyDescent="0.45">
      <c r="A20" s="127" t="str">
        <f>Eiche!A20</f>
        <v>jährliche Nettoerhöhung</v>
      </c>
      <c r="B20" s="139" t="s">
        <v>146</v>
      </c>
      <c r="C20" s="18" t="s">
        <v>67</v>
      </c>
      <c r="D20" s="18">
        <f>D18-D19</f>
        <v>0</v>
      </c>
      <c r="E20" s="18">
        <f t="shared" ref="E20:L20" si="1">E18-E19</f>
        <v>0</v>
      </c>
      <c r="F20" s="18">
        <f t="shared" si="1"/>
        <v>0</v>
      </c>
      <c r="G20" s="18">
        <f t="shared" si="1"/>
        <v>0</v>
      </c>
      <c r="H20" s="18">
        <f t="shared" si="1"/>
        <v>0</v>
      </c>
      <c r="I20" s="18">
        <f t="shared" si="1"/>
        <v>0</v>
      </c>
      <c r="J20" s="18">
        <f t="shared" si="1"/>
        <v>0</v>
      </c>
      <c r="K20" s="18">
        <f t="shared" si="1"/>
        <v>0</v>
      </c>
      <c r="L20" s="18">
        <f t="shared" si="1"/>
        <v>0</v>
      </c>
      <c r="M20" s="18">
        <f>SUM(C20:L20)</f>
        <v>0</v>
      </c>
      <c r="N20" s="16">
        <f t="shared" si="0"/>
        <v>0</v>
      </c>
      <c r="O20" s="139"/>
    </row>
    <row r="21" spans="1:15" x14ac:dyDescent="0.35">
      <c r="A21" s="19"/>
      <c r="B21" s="20"/>
      <c r="C21" s="29"/>
      <c r="D21" s="18"/>
      <c r="E21" s="18"/>
      <c r="F21" s="18"/>
      <c r="G21" s="18"/>
      <c r="H21" s="18"/>
      <c r="I21" s="18"/>
      <c r="J21" s="18"/>
      <c r="K21" s="18"/>
      <c r="L21" s="18"/>
      <c r="M21" s="18"/>
      <c r="N21" s="16"/>
      <c r="O21" s="139"/>
    </row>
    <row r="22" spans="1:15" x14ac:dyDescent="0.35">
      <c r="A22" s="19" t="str">
        <f>Eiche!A22</f>
        <v>Holzproduktespeicher</v>
      </c>
      <c r="B22" s="139"/>
      <c r="C22" s="29"/>
      <c r="D22" s="18"/>
      <c r="E22" s="18"/>
      <c r="F22" s="18"/>
      <c r="G22" s="18"/>
      <c r="H22" s="18"/>
      <c r="I22" s="18"/>
      <c r="J22" s="18"/>
      <c r="K22" s="18"/>
      <c r="L22" s="18"/>
      <c r="M22" s="18"/>
      <c r="N22" s="16"/>
      <c r="O22" s="139"/>
    </row>
    <row r="23" spans="1:15" ht="16.5" x14ac:dyDescent="0.45">
      <c r="A23" s="131" t="str">
        <f>Eiche!A23</f>
        <v>Produkte</v>
      </c>
      <c r="B23" s="139" t="s">
        <v>146</v>
      </c>
      <c r="C23" s="18" t="s">
        <v>67</v>
      </c>
      <c r="D23" s="18">
        <f>D19*Parameter!$C$29</f>
        <v>0</v>
      </c>
      <c r="E23" s="18">
        <f>E19*Parameter!$C$29</f>
        <v>0</v>
      </c>
      <c r="F23" s="18">
        <f>F19*Parameter!$C$29</f>
        <v>0</v>
      </c>
      <c r="G23" s="18">
        <f>G19*Parameter!$C$29</f>
        <v>0</v>
      </c>
      <c r="H23" s="18">
        <f>H19*Parameter!$C$29</f>
        <v>0</v>
      </c>
      <c r="I23" s="18">
        <f>I19*Parameter!$C$29</f>
        <v>0</v>
      </c>
      <c r="J23" s="18">
        <f>J19*Parameter!$C$29</f>
        <v>0</v>
      </c>
      <c r="K23" s="18">
        <f>K19*Parameter!$C$29</f>
        <v>0</v>
      </c>
      <c r="L23" s="18">
        <f>L19*Parameter!$C$29</f>
        <v>0</v>
      </c>
      <c r="M23" s="18">
        <f>SUM(C23:L23)</f>
        <v>0</v>
      </c>
      <c r="N23" s="16">
        <f t="shared" si="0"/>
        <v>0</v>
      </c>
      <c r="O23" s="139"/>
    </row>
    <row r="24" spans="1:15" ht="16.5" x14ac:dyDescent="0.45">
      <c r="A24" s="131" t="str">
        <f>Eiche!A24</f>
        <v>- stofflich</v>
      </c>
      <c r="B24" s="139" t="s">
        <v>146</v>
      </c>
      <c r="C24" s="18" t="s">
        <v>67</v>
      </c>
      <c r="D24" s="22">
        <f>IF(D7&lt;5.609,0,Parameter!$C$43*(1+Parameter!$D$43*EXP(-Parameter!$E$43*D7))^-(1/Parameter!$F$43)*D23)</f>
        <v>0</v>
      </c>
      <c r="E24" s="22">
        <f>IF(E7&lt;5.609,0,Parameter!$C$43*(1+Parameter!$D$43*EXP(-Parameter!$E$43*E7))^-(1/Parameter!$F$43)*E23)</f>
        <v>0</v>
      </c>
      <c r="F24" s="22">
        <f>IF(F7&lt;5.609,0,Parameter!$C$43*(1+Parameter!$D$43*EXP(-Parameter!$E$43*F7))^-(1/Parameter!$F$43)*F23)</f>
        <v>0</v>
      </c>
      <c r="G24" s="22">
        <f>IF(G7&lt;5.609,0,Parameter!$C$43*(1+Parameter!$D$43*EXP(-Parameter!$E$43*G7))^-(1/Parameter!$F$43)*G23)</f>
        <v>0</v>
      </c>
      <c r="H24" s="22">
        <f>IF(H7&lt;5.609,0,Parameter!$C$43*(1+Parameter!$D$43*EXP(-Parameter!$E$43*H7))^-(1/Parameter!$F$43)*H23)</f>
        <v>0</v>
      </c>
      <c r="I24" s="22">
        <f>IF(I7&lt;5.609,0,Parameter!$C$43*(1+Parameter!$D$43*EXP(-Parameter!$E$43*I7))^-(1/Parameter!$F$43)*I23)</f>
        <v>0</v>
      </c>
      <c r="J24" s="22">
        <f>IF(J7&lt;5.609,0,Parameter!$C$43*(1+Parameter!$D$43*EXP(-Parameter!$E$43*J7))^-(1/Parameter!$F$43)*J23)</f>
        <v>0</v>
      </c>
      <c r="K24" s="22">
        <f>IF(K7&lt;5.609,0,Parameter!$C$43*(1+Parameter!$D$43*EXP(-Parameter!$E$43*K7))^-(1/Parameter!$F$43)*K23)</f>
        <v>0</v>
      </c>
      <c r="L24" s="22">
        <f>IF(L7&lt;5.609,0,Parameter!$C$43*(1+Parameter!$D$43*EXP(-Parameter!$E$43*L7))^-(1/Parameter!$F$43)*L23)</f>
        <v>0</v>
      </c>
      <c r="M24" s="18">
        <f>SUM(C24:L24)</f>
        <v>0</v>
      </c>
      <c r="N24" s="16">
        <f t="shared" si="0"/>
        <v>0</v>
      </c>
      <c r="O24" s="23"/>
    </row>
    <row r="25" spans="1:15" ht="16.5" x14ac:dyDescent="0.45">
      <c r="A25" s="131" t="str">
        <f>Eiche!A25</f>
        <v>- nicht-stofflich</v>
      </c>
      <c r="B25" s="139" t="s">
        <v>146</v>
      </c>
      <c r="C25" s="18" t="s">
        <v>67</v>
      </c>
      <c r="D25" s="22">
        <f>D23-D24</f>
        <v>0</v>
      </c>
      <c r="E25" s="22">
        <f t="shared" ref="E25:L25" si="2">E23-E24</f>
        <v>0</v>
      </c>
      <c r="F25" s="22">
        <f t="shared" si="2"/>
        <v>0</v>
      </c>
      <c r="G25" s="22">
        <f t="shared" si="2"/>
        <v>0</v>
      </c>
      <c r="H25" s="22">
        <f t="shared" si="2"/>
        <v>0</v>
      </c>
      <c r="I25" s="22">
        <f t="shared" si="2"/>
        <v>0</v>
      </c>
      <c r="J25" s="22">
        <f t="shared" si="2"/>
        <v>0</v>
      </c>
      <c r="K25" s="22">
        <f t="shared" si="2"/>
        <v>0</v>
      </c>
      <c r="L25" s="22">
        <f t="shared" si="2"/>
        <v>0</v>
      </c>
      <c r="M25" s="18">
        <f>SUM(C25:L25)</f>
        <v>0</v>
      </c>
      <c r="N25" s="16">
        <f t="shared" si="0"/>
        <v>0</v>
      </c>
      <c r="O25" s="23"/>
    </row>
    <row r="26" spans="1:15" x14ac:dyDescent="0.35">
      <c r="A26" s="99"/>
      <c r="B26" s="21"/>
      <c r="C26" s="29"/>
      <c r="D26" s="18"/>
      <c r="E26" s="18"/>
      <c r="F26" s="18"/>
      <c r="G26" s="18"/>
      <c r="H26" s="18"/>
      <c r="I26" s="18"/>
      <c r="J26" s="18"/>
      <c r="K26" s="18"/>
      <c r="L26" s="18"/>
      <c r="M26" s="18"/>
      <c r="N26" s="16"/>
      <c r="O26" s="139"/>
    </row>
    <row r="27" spans="1:15" ht="16.5" x14ac:dyDescent="0.45">
      <c r="A27" s="131" t="str">
        <f>Eiche!A27</f>
        <v>jährliche Bruttoerhöhung</v>
      </c>
      <c r="B27" s="139" t="s">
        <v>146</v>
      </c>
      <c r="C27" s="18" t="s">
        <v>67</v>
      </c>
      <c r="D27" s="18">
        <f>D24*Parameter!$C$48</f>
        <v>0</v>
      </c>
      <c r="E27" s="18">
        <f>E24*Parameter!$C$48</f>
        <v>0</v>
      </c>
      <c r="F27" s="18">
        <f>F24*Parameter!$C$48</f>
        <v>0</v>
      </c>
      <c r="G27" s="18">
        <f>G24*Parameter!$C$48</f>
        <v>0</v>
      </c>
      <c r="H27" s="18">
        <f>H24*Parameter!$C$48</f>
        <v>0</v>
      </c>
      <c r="I27" s="18">
        <f>I24*Parameter!$C$48</f>
        <v>0</v>
      </c>
      <c r="J27" s="18">
        <f>J24*Parameter!$C$48</f>
        <v>0</v>
      </c>
      <c r="K27" s="18">
        <f>K24*Parameter!$C$48</f>
        <v>0</v>
      </c>
      <c r="L27" s="18">
        <f>L24*Parameter!$C$48</f>
        <v>0</v>
      </c>
      <c r="M27" s="18">
        <f>SUM(C27:L27)</f>
        <v>0</v>
      </c>
      <c r="N27" s="16">
        <f t="shared" si="0"/>
        <v>0</v>
      </c>
      <c r="O27" s="139"/>
    </row>
    <row r="28" spans="1:15" ht="16.5" x14ac:dyDescent="0.45">
      <c r="A28" s="131" t="str">
        <f>Eiche!A28</f>
        <v>jährliche Nettoerhöhung</v>
      </c>
      <c r="B28" s="139" t="s">
        <v>146</v>
      </c>
      <c r="C28" s="18" t="s">
        <v>67</v>
      </c>
      <c r="D28" s="18">
        <f>D27*Parameter!$C$49</f>
        <v>0</v>
      </c>
      <c r="E28" s="18">
        <f>E27*Parameter!$C$49</f>
        <v>0</v>
      </c>
      <c r="F28" s="18">
        <f>F27*Parameter!$C$49</f>
        <v>0</v>
      </c>
      <c r="G28" s="18">
        <f>G27*Parameter!$C$49</f>
        <v>0</v>
      </c>
      <c r="H28" s="18">
        <f>H27*Parameter!$C$49</f>
        <v>0</v>
      </c>
      <c r="I28" s="18">
        <f>I27*Parameter!$C$49</f>
        <v>0</v>
      </c>
      <c r="J28" s="18">
        <f>J27*Parameter!$C$49</f>
        <v>0</v>
      </c>
      <c r="K28" s="18">
        <f>K27*Parameter!$C$49</f>
        <v>0</v>
      </c>
      <c r="L28" s="18">
        <f>L27*Parameter!$C$49</f>
        <v>0</v>
      </c>
      <c r="M28" s="18">
        <f>SUM(C28:L28)</f>
        <v>0</v>
      </c>
      <c r="N28" s="16">
        <f t="shared" si="0"/>
        <v>0</v>
      </c>
      <c r="O28" s="139"/>
    </row>
    <row r="29" spans="1:15" ht="16.5" x14ac:dyDescent="0.45">
      <c r="A29" s="131" t="str">
        <f>Eiche!A29</f>
        <v>Abgang Holzproduktespeicher</v>
      </c>
      <c r="B29" s="139" t="s">
        <v>146</v>
      </c>
      <c r="C29" s="18" t="s">
        <v>67</v>
      </c>
      <c r="D29" s="18">
        <f>D27-D28</f>
        <v>0</v>
      </c>
      <c r="E29" s="18">
        <f t="shared" ref="E29:L29" si="3">E27-E28</f>
        <v>0</v>
      </c>
      <c r="F29" s="18">
        <f t="shared" si="3"/>
        <v>0</v>
      </c>
      <c r="G29" s="18">
        <f t="shared" si="3"/>
        <v>0</v>
      </c>
      <c r="H29" s="18">
        <f t="shared" si="3"/>
        <v>0</v>
      </c>
      <c r="I29" s="18">
        <f t="shared" si="3"/>
        <v>0</v>
      </c>
      <c r="J29" s="18">
        <f t="shared" si="3"/>
        <v>0</v>
      </c>
      <c r="K29" s="18">
        <f t="shared" si="3"/>
        <v>0</v>
      </c>
      <c r="L29" s="18">
        <f t="shared" si="3"/>
        <v>0</v>
      </c>
      <c r="M29" s="18">
        <f>SUM(C29:L29)</f>
        <v>0</v>
      </c>
      <c r="N29" s="16">
        <f t="shared" si="0"/>
        <v>0</v>
      </c>
      <c r="O29" s="139"/>
    </row>
    <row r="30" spans="1:15" x14ac:dyDescent="0.35">
      <c r="A30" s="99"/>
      <c r="B30" s="21"/>
      <c r="C30" s="29"/>
      <c r="D30" s="18"/>
      <c r="E30" s="18"/>
      <c r="F30" s="18"/>
      <c r="G30" s="18"/>
      <c r="H30" s="18"/>
      <c r="I30" s="18"/>
      <c r="J30" s="18"/>
      <c r="K30" s="18"/>
      <c r="L30" s="18"/>
      <c r="M30" s="18"/>
      <c r="N30" s="16"/>
      <c r="O30" s="139"/>
    </row>
    <row r="31" spans="1:15" x14ac:dyDescent="0.35">
      <c r="A31" s="19" t="str">
        <f>Eiche!A31</f>
        <v>Substitution</v>
      </c>
      <c r="B31" s="21"/>
      <c r="C31" s="29"/>
      <c r="D31" s="18"/>
      <c r="E31" s="18"/>
      <c r="F31" s="18"/>
      <c r="G31" s="18"/>
      <c r="H31" s="18"/>
      <c r="I31" s="18"/>
      <c r="J31" s="18"/>
      <c r="K31" s="18"/>
      <c r="L31" s="18"/>
      <c r="M31" s="18"/>
      <c r="N31" s="16"/>
      <c r="O31" s="139"/>
    </row>
    <row r="32" spans="1:15" ht="16.5" x14ac:dyDescent="0.45">
      <c r="A32" s="131" t="str">
        <f>Eiche!A32</f>
        <v>- stofflich lange, mittlere Lebensdauer</v>
      </c>
      <c r="B32" s="139" t="s">
        <v>146</v>
      </c>
      <c r="C32" s="18" t="s">
        <v>67</v>
      </c>
      <c r="D32" s="18">
        <f>IF(D27&gt;0,D27*Parameter!$C$66,0)</f>
        <v>0</v>
      </c>
      <c r="E32" s="18">
        <f>IF(E27&gt;0,E27*Parameter!$C$66,0)</f>
        <v>0</v>
      </c>
      <c r="F32" s="18">
        <f>IF(F27&gt;0,F27*Parameter!$C$66,0)</f>
        <v>0</v>
      </c>
      <c r="G32" s="18">
        <f>IF(G27&gt;0,G27*Parameter!$C$66,0)</f>
        <v>0</v>
      </c>
      <c r="H32" s="18">
        <f>IF(H27&gt;0,H27*Parameter!$C$66,0)</f>
        <v>0</v>
      </c>
      <c r="I32" s="18">
        <f>IF(I27&gt;0,I27*Parameter!$C$66,0)</f>
        <v>0</v>
      </c>
      <c r="J32" s="18">
        <f>IF(J27&gt;0,J27*Parameter!$C$66,0)</f>
        <v>0</v>
      </c>
      <c r="K32" s="18">
        <f>IF(K27&gt;0,K27*Parameter!$C$66,0)</f>
        <v>0</v>
      </c>
      <c r="L32" s="18">
        <f>IF(L27&gt;0,L27*Parameter!$C$66,0)</f>
        <v>0</v>
      </c>
      <c r="M32" s="18">
        <f t="shared" ref="M32:M37" si="4">SUM(C32:L32)</f>
        <v>0</v>
      </c>
      <c r="N32" s="16">
        <f t="shared" si="0"/>
        <v>0</v>
      </c>
      <c r="O32" s="139"/>
    </row>
    <row r="33" spans="1:28" ht="16.5" x14ac:dyDescent="0.45">
      <c r="A33" s="131" t="str">
        <f>Eiche!A33</f>
        <v>- stofflich Kaskadennutzung</v>
      </c>
      <c r="B33" s="139" t="s">
        <v>146</v>
      </c>
      <c r="C33" s="18" t="s">
        <v>67</v>
      </c>
      <c r="D33" s="18">
        <f>IF(D27&gt;0,D27*Parameter!$C$72*Parameter!$C$66,0)</f>
        <v>0</v>
      </c>
      <c r="E33" s="18">
        <f>IF(E27&gt;0,E27*Parameter!$C$72*Parameter!$C$66,0)</f>
        <v>0</v>
      </c>
      <c r="F33" s="18">
        <f>IF(F27&gt;0,F27*Parameter!$C$72*Parameter!$C$66,0)</f>
        <v>0</v>
      </c>
      <c r="G33" s="18">
        <f>IF(G27&gt;0,G27*Parameter!$C$72*Parameter!$C$66,0)</f>
        <v>0</v>
      </c>
      <c r="H33" s="18">
        <f>IF(H27&gt;0,H27*Parameter!$C$72*Parameter!$C$66,0)</f>
        <v>0</v>
      </c>
      <c r="I33" s="18">
        <f>IF(I27&gt;0,I27*Parameter!$C$72*Parameter!$C$66,0)</f>
        <v>0</v>
      </c>
      <c r="J33" s="18">
        <f>IF(J27&gt;0,J27*Parameter!$C$72*Parameter!$C$66,0)</f>
        <v>0</v>
      </c>
      <c r="K33" s="18">
        <f>IF(K27&gt;0,K27*Parameter!$C$72*Parameter!$C$66,0)</f>
        <v>0</v>
      </c>
      <c r="L33" s="18">
        <f>IF(L27&gt;0,L27*Parameter!$C$72*Parameter!$C$66,0)</f>
        <v>0</v>
      </c>
      <c r="M33" s="18">
        <f t="shared" si="4"/>
        <v>0</v>
      </c>
      <c r="N33" s="16">
        <f>IF($M$6=0,0,M33/$M$6)</f>
        <v>0</v>
      </c>
      <c r="O33" s="139"/>
      <c r="P33" s="139"/>
      <c r="Q33" s="139"/>
      <c r="R33" s="139"/>
      <c r="S33" s="139"/>
      <c r="T33" s="139"/>
      <c r="U33" s="139"/>
      <c r="V33" s="139"/>
      <c r="W33" s="139"/>
      <c r="X33" s="139"/>
      <c r="Y33" s="139"/>
      <c r="Z33" s="139"/>
      <c r="AA33" s="139"/>
      <c r="AB33" s="139"/>
    </row>
    <row r="34" spans="1:28" ht="16.5" x14ac:dyDescent="0.45">
      <c r="A34" s="131" t="str">
        <f>Eiche!A34</f>
        <v>- stofflich kurze Lebensdauer</v>
      </c>
      <c r="B34" s="139" t="s">
        <v>146</v>
      </c>
      <c r="C34" s="18" t="s">
        <v>67</v>
      </c>
      <c r="D34" s="18">
        <f>D24*Parameter!$C$79*Parameter!$C$66</f>
        <v>0</v>
      </c>
      <c r="E34" s="18">
        <f>E24*Parameter!$C$79*Parameter!$C$66</f>
        <v>0</v>
      </c>
      <c r="F34" s="18">
        <f>F24*Parameter!$C$79*Parameter!$C$66</f>
        <v>0</v>
      </c>
      <c r="G34" s="18">
        <f>G24*Parameter!$C$79*Parameter!$C$66</f>
        <v>0</v>
      </c>
      <c r="H34" s="18">
        <f>H24*Parameter!$C$79*Parameter!$C$66</f>
        <v>0</v>
      </c>
      <c r="I34" s="18">
        <f>I24*Parameter!$C$79*Parameter!$C$66</f>
        <v>0</v>
      </c>
      <c r="J34" s="18">
        <f>J24*Parameter!$C$79*Parameter!$C$66</f>
        <v>0</v>
      </c>
      <c r="K34" s="18">
        <f>K24*Parameter!$C$79*Parameter!$C$66</f>
        <v>0</v>
      </c>
      <c r="L34" s="18">
        <f>L24*Parameter!$C$79*Parameter!$C$66</f>
        <v>0</v>
      </c>
      <c r="M34" s="18">
        <f t="shared" si="4"/>
        <v>0</v>
      </c>
      <c r="N34" s="16">
        <f t="shared" si="0"/>
        <v>0</v>
      </c>
      <c r="O34" s="139"/>
      <c r="P34" s="139"/>
      <c r="Q34" s="139"/>
      <c r="R34" s="139"/>
      <c r="S34" s="139"/>
      <c r="T34" s="139"/>
      <c r="U34" s="139"/>
      <c r="V34" s="139"/>
      <c r="W34" s="139"/>
      <c r="X34" s="139"/>
      <c r="Y34" s="139"/>
      <c r="Z34" s="139"/>
      <c r="AA34" s="139"/>
      <c r="AB34" s="139"/>
    </row>
    <row r="35" spans="1:28" ht="16.5" x14ac:dyDescent="0.45">
      <c r="A35" s="131" t="str">
        <f>Eiche!A35</f>
        <v>- energetisch aus Wald</v>
      </c>
      <c r="B35" s="139" t="s">
        <v>146</v>
      </c>
      <c r="C35" s="18" t="s">
        <v>67</v>
      </c>
      <c r="D35" s="18">
        <f>IF(D25&gt;0,D25*Parameter!$C$67,0)</f>
        <v>0</v>
      </c>
      <c r="E35" s="18">
        <f>IF(E25&gt;0,E25*Parameter!$C$67,0)</f>
        <v>0</v>
      </c>
      <c r="F35" s="18">
        <f>IF(F25&gt;0,F25*Parameter!$C$67,0)</f>
        <v>0</v>
      </c>
      <c r="G35" s="18">
        <f>IF(G25&gt;0,G25*Parameter!$C$67,0)</f>
        <v>0</v>
      </c>
      <c r="H35" s="18">
        <f>IF(H25&gt;0,H25*Parameter!$C$67,0)</f>
        <v>0</v>
      </c>
      <c r="I35" s="18">
        <f>IF(I25&gt;0,I25*Parameter!$C$67,0)</f>
        <v>0</v>
      </c>
      <c r="J35" s="18">
        <f>IF(J25&gt;0,J25*Parameter!$C$67,0)</f>
        <v>0</v>
      </c>
      <c r="K35" s="18">
        <f>IF(K25&gt;0,K25*Parameter!$C$67,0)</f>
        <v>0</v>
      </c>
      <c r="L35" s="18">
        <f>IF(L25&gt;0,L25*Parameter!$C$67,0)</f>
        <v>0</v>
      </c>
      <c r="M35" s="18">
        <f t="shared" si="4"/>
        <v>0</v>
      </c>
      <c r="N35" s="16">
        <f>IF($M$6=0,0,M35/$M$6)</f>
        <v>0</v>
      </c>
      <c r="O35" s="139"/>
      <c r="P35" s="139"/>
      <c r="Q35" s="139"/>
      <c r="R35" s="139"/>
      <c r="S35" s="139"/>
      <c r="T35" s="139"/>
      <c r="U35" s="139"/>
      <c r="V35" s="139"/>
      <c r="W35" s="139"/>
      <c r="X35" s="139"/>
      <c r="Y35" s="139"/>
      <c r="Z35" s="139"/>
      <c r="AA35" s="139"/>
      <c r="AB35" s="139"/>
    </row>
    <row r="36" spans="1:28" ht="16.5" x14ac:dyDescent="0.45">
      <c r="A36" s="131" t="str">
        <f>Eiche!A36</f>
        <v>- energetisch kurze Lebensdauer</v>
      </c>
      <c r="B36" s="139" t="s">
        <v>146</v>
      </c>
      <c r="C36" s="18" t="s">
        <v>67</v>
      </c>
      <c r="D36" s="234">
        <f>IF(D24&gt;0,(D24-D27)*Parameter!$C$67,0)</f>
        <v>0</v>
      </c>
      <c r="E36" s="234">
        <f>IF(E24&gt;0,(E24-E27)*Parameter!$C$67,0)</f>
        <v>0</v>
      </c>
      <c r="F36" s="234">
        <f>IF(F24&gt;0,(F24-F27)*Parameter!$C$67,0)</f>
        <v>0</v>
      </c>
      <c r="G36" s="234">
        <f>IF(G24&gt;0,(G24-G27)*Parameter!$C$67,0)</f>
        <v>0</v>
      </c>
      <c r="H36" s="234">
        <f>IF(H24&gt;0,(H24-H27)*Parameter!$C$67,0)</f>
        <v>0</v>
      </c>
      <c r="I36" s="234">
        <f>IF(I24&gt;0,(I24-I27)*Parameter!$C$67,0)</f>
        <v>0</v>
      </c>
      <c r="J36" s="234">
        <f>IF(J24&gt;0,(J24-J27)*Parameter!$C$67,0)</f>
        <v>0</v>
      </c>
      <c r="K36" s="234">
        <f>IF(K24&gt;0,(K24-K27)*Parameter!$C$67,0)</f>
        <v>0</v>
      </c>
      <c r="L36" s="234">
        <f>IF(L24&gt;0,(L24-L27)*Parameter!$C$67,0)</f>
        <v>0</v>
      </c>
      <c r="M36" s="18">
        <f t="shared" si="4"/>
        <v>0</v>
      </c>
      <c r="N36" s="16">
        <f>IF($M$6=0,0,M36/$M$6)</f>
        <v>0</v>
      </c>
      <c r="O36" s="139"/>
      <c r="P36" s="139"/>
      <c r="Q36" s="139"/>
      <c r="R36" s="139"/>
      <c r="S36" s="139"/>
      <c r="T36" s="139"/>
      <c r="U36" s="139"/>
      <c r="V36" s="139"/>
      <c r="W36" s="139"/>
      <c r="X36" s="139"/>
      <c r="Y36" s="139"/>
      <c r="Z36" s="139"/>
      <c r="AA36" s="139"/>
      <c r="AB36" s="139"/>
    </row>
    <row r="37" spans="1:28" ht="16.5" x14ac:dyDescent="0.45">
      <c r="A37" s="131" t="str">
        <f>Eiche!A37</f>
        <v>- energetisch Kaskadennutzung</v>
      </c>
      <c r="B37" s="139" t="s">
        <v>146</v>
      </c>
      <c r="C37" s="18" t="s">
        <v>67</v>
      </c>
      <c r="D37" s="18">
        <f>IF(D29&gt;0,D29*Parameter!$C$67,0)</f>
        <v>0</v>
      </c>
      <c r="E37" s="18">
        <f>IF(E29&gt;0,E29*Parameter!$C$67,0)</f>
        <v>0</v>
      </c>
      <c r="F37" s="18">
        <f>IF(F29&gt;0,F29*Parameter!$C$67,0)</f>
        <v>0</v>
      </c>
      <c r="G37" s="18">
        <f>IF(G29&gt;0,G29*Parameter!$C$67,0)</f>
        <v>0</v>
      </c>
      <c r="H37" s="18">
        <f>IF(H29&gt;0,H29*Parameter!$C$67,0)</f>
        <v>0</v>
      </c>
      <c r="I37" s="18">
        <f>IF(I29&gt;0,I29*Parameter!$C$67,0)</f>
        <v>0</v>
      </c>
      <c r="J37" s="18">
        <f>IF(J29&gt;0,J29*Parameter!$C$67,0)</f>
        <v>0</v>
      </c>
      <c r="K37" s="18">
        <f>IF(K29&gt;0,K29*Parameter!$C$67,0)</f>
        <v>0</v>
      </c>
      <c r="L37" s="18">
        <f>IF(L29&gt;0,L29*Parameter!$C$67,0)</f>
        <v>0</v>
      </c>
      <c r="M37" s="18">
        <f t="shared" si="4"/>
        <v>0</v>
      </c>
      <c r="N37" s="16">
        <f t="shared" si="0"/>
        <v>0</v>
      </c>
      <c r="O37" s="139"/>
      <c r="P37" s="139"/>
      <c r="Q37" s="139"/>
      <c r="R37" s="139"/>
      <c r="S37" s="139"/>
      <c r="T37" s="139"/>
      <c r="U37" s="139"/>
      <c r="V37" s="139"/>
      <c r="W37" s="139"/>
      <c r="X37" s="139"/>
      <c r="Y37" s="139"/>
      <c r="Z37" s="139"/>
      <c r="AA37" s="139"/>
      <c r="AB37" s="139"/>
    </row>
    <row r="38" spans="1:28" ht="16.5" x14ac:dyDescent="0.45">
      <c r="A38" s="131" t="str">
        <f>Eiche!A38</f>
        <v>Summe jährliche Substitution</v>
      </c>
      <c r="B38" s="139" t="s">
        <v>146</v>
      </c>
      <c r="C38" s="18" t="s">
        <v>67</v>
      </c>
      <c r="D38" s="18">
        <f>SUM(D32:D37)</f>
        <v>0</v>
      </c>
      <c r="E38" s="18">
        <f t="shared" ref="E38:M38" si="5">SUM(E32:E37)</f>
        <v>0</v>
      </c>
      <c r="F38" s="18">
        <f t="shared" si="5"/>
        <v>0</v>
      </c>
      <c r="G38" s="18">
        <f t="shared" si="5"/>
        <v>0</v>
      </c>
      <c r="H38" s="18">
        <f t="shared" si="5"/>
        <v>0</v>
      </c>
      <c r="I38" s="18">
        <f t="shared" si="5"/>
        <v>0</v>
      </c>
      <c r="J38" s="18">
        <f t="shared" si="5"/>
        <v>0</v>
      </c>
      <c r="K38" s="18">
        <f t="shared" si="5"/>
        <v>0</v>
      </c>
      <c r="L38" s="18">
        <f t="shared" si="5"/>
        <v>0</v>
      </c>
      <c r="M38" s="18">
        <f t="shared" si="5"/>
        <v>0</v>
      </c>
      <c r="N38" s="16">
        <f t="shared" si="0"/>
        <v>0</v>
      </c>
      <c r="O38" s="139"/>
      <c r="P38" s="139"/>
      <c r="Q38" s="139"/>
      <c r="R38" s="139"/>
      <c r="S38" s="139"/>
      <c r="T38" s="139"/>
      <c r="U38" s="139"/>
      <c r="V38" s="139"/>
      <c r="W38" s="139"/>
      <c r="X38" s="139"/>
      <c r="Y38" s="139"/>
      <c r="Z38" s="139"/>
      <c r="AA38" s="139"/>
      <c r="AB38" s="139"/>
    </row>
    <row r="39" spans="1:28" x14ac:dyDescent="0.35">
      <c r="A39" s="99"/>
      <c r="B39" s="139"/>
      <c r="C39" s="29"/>
      <c r="D39" s="18"/>
      <c r="E39" s="18"/>
      <c r="F39" s="18"/>
      <c r="G39" s="18"/>
      <c r="H39" s="18"/>
      <c r="I39" s="18"/>
      <c r="J39" s="18"/>
      <c r="K39" s="18"/>
      <c r="L39" s="18"/>
      <c r="M39" s="18"/>
      <c r="N39" s="16"/>
      <c r="O39" s="139"/>
      <c r="P39" s="139"/>
      <c r="Q39" s="139"/>
      <c r="R39" s="139"/>
      <c r="S39" s="139"/>
      <c r="T39" s="139"/>
      <c r="U39" s="139"/>
      <c r="V39" s="139"/>
      <c r="W39" s="139"/>
      <c r="X39" s="139"/>
      <c r="Y39" s="139"/>
      <c r="Z39" s="139"/>
      <c r="AA39" s="139"/>
      <c r="AB39" s="139"/>
    </row>
    <row r="40" spans="1:28" x14ac:dyDescent="0.35">
      <c r="A40" s="100" t="str">
        <f>Eiche!A40</f>
        <v>Jährliche Klimaschutzleistung</v>
      </c>
      <c r="B40" s="139"/>
      <c r="C40" s="29"/>
      <c r="D40" s="18"/>
      <c r="E40" s="18"/>
      <c r="F40" s="18"/>
      <c r="G40" s="18"/>
      <c r="H40" s="18"/>
      <c r="I40" s="18"/>
      <c r="J40" s="18"/>
      <c r="K40" s="18"/>
      <c r="L40" s="18"/>
      <c r="M40" s="18"/>
      <c r="N40" s="16"/>
      <c r="O40" s="139"/>
      <c r="P40" s="139"/>
      <c r="Q40" s="139"/>
      <c r="R40" s="139"/>
      <c r="S40" s="139"/>
      <c r="T40" s="139"/>
      <c r="U40" s="139"/>
      <c r="V40" s="139"/>
      <c r="W40" s="139"/>
      <c r="X40" s="139"/>
      <c r="Y40" s="139"/>
      <c r="Z40" s="139"/>
      <c r="AA40" s="139"/>
      <c r="AB40" s="139"/>
    </row>
    <row r="41" spans="1:28" ht="16.5" x14ac:dyDescent="0.45">
      <c r="A41" s="131" t="str">
        <f>Eiche!A41</f>
        <v>Klimaschutzleistung Forst &amp; Holz</v>
      </c>
      <c r="B41" s="139" t="s">
        <v>146</v>
      </c>
      <c r="C41" s="18" t="s">
        <v>67</v>
      </c>
      <c r="D41" s="18">
        <f t="shared" ref="D41:L41" si="6">D20+D28+D38</f>
        <v>0</v>
      </c>
      <c r="E41" s="18">
        <f t="shared" si="6"/>
        <v>0</v>
      </c>
      <c r="F41" s="18">
        <f t="shared" si="6"/>
        <v>0</v>
      </c>
      <c r="G41" s="18">
        <f t="shared" si="6"/>
        <v>0</v>
      </c>
      <c r="H41" s="18">
        <f t="shared" si="6"/>
        <v>0</v>
      </c>
      <c r="I41" s="18">
        <f t="shared" si="6"/>
        <v>0</v>
      </c>
      <c r="J41" s="18">
        <f t="shared" si="6"/>
        <v>0</v>
      </c>
      <c r="K41" s="18">
        <f t="shared" si="6"/>
        <v>0</v>
      </c>
      <c r="L41" s="18">
        <f t="shared" si="6"/>
        <v>0</v>
      </c>
      <c r="M41" s="18">
        <f>SUM(C41:L41)</f>
        <v>0</v>
      </c>
      <c r="N41" s="16">
        <f t="shared" si="0"/>
        <v>0</v>
      </c>
      <c r="O41" s="139"/>
      <c r="P41" s="139"/>
      <c r="Q41" s="139"/>
      <c r="R41" s="139"/>
      <c r="S41" s="139"/>
      <c r="T41" s="139"/>
      <c r="U41" s="139"/>
      <c r="V41" s="139"/>
      <c r="W41" s="139"/>
      <c r="X41" s="139"/>
      <c r="Y41" s="139"/>
      <c r="Z41" s="139"/>
      <c r="AA41" s="139"/>
      <c r="AB41" s="139"/>
    </row>
    <row r="42" spans="1:28" x14ac:dyDescent="0.35">
      <c r="A42" s="139"/>
      <c r="B42" s="139"/>
      <c r="C42" s="96"/>
      <c r="D42" s="139"/>
      <c r="E42" s="139"/>
      <c r="F42" s="139"/>
      <c r="G42" s="139"/>
      <c r="H42" s="139"/>
      <c r="I42" s="139"/>
      <c r="J42" s="139"/>
      <c r="K42" s="139"/>
      <c r="L42" s="139"/>
      <c r="M42" s="139"/>
      <c r="N42" s="139"/>
      <c r="O42" s="139"/>
      <c r="P42" s="139"/>
      <c r="Q42" s="139"/>
      <c r="R42" s="139"/>
      <c r="S42" s="139"/>
      <c r="T42" s="139"/>
      <c r="U42" s="139"/>
      <c r="V42" s="139"/>
      <c r="W42" s="139"/>
      <c r="X42" s="139"/>
      <c r="Y42" s="139"/>
      <c r="Z42" s="139"/>
      <c r="AA42" s="139"/>
      <c r="AB42" s="139"/>
    </row>
    <row r="43" spans="1:28" x14ac:dyDescent="0.35">
      <c r="A43" s="17"/>
      <c r="B43" s="139"/>
      <c r="C43" s="139"/>
      <c r="D43" s="139"/>
      <c r="E43" s="139"/>
      <c r="F43" s="139"/>
      <c r="G43" s="139"/>
      <c r="H43" s="139"/>
      <c r="I43" s="139"/>
      <c r="J43" s="139"/>
      <c r="K43" s="139"/>
      <c r="L43" s="139"/>
      <c r="M43" s="139"/>
      <c r="N43" s="139"/>
      <c r="O43" s="139"/>
      <c r="P43" s="139"/>
      <c r="Q43" s="139"/>
      <c r="R43" s="139"/>
      <c r="S43" s="139"/>
      <c r="T43" s="139"/>
      <c r="U43" s="139"/>
      <c r="V43" s="139"/>
      <c r="W43" s="139"/>
      <c r="X43" s="139"/>
      <c r="Y43" s="139"/>
      <c r="Z43" s="139"/>
      <c r="AA43" s="139"/>
      <c r="AB43" s="139"/>
    </row>
    <row r="44" spans="1:28" customFormat="1" x14ac:dyDescent="0.35">
      <c r="A44" s="139"/>
      <c r="B44" s="139"/>
      <c r="C44" s="139"/>
      <c r="D44" s="139"/>
      <c r="E44" s="139"/>
      <c r="F44" s="139"/>
      <c r="G44" s="139"/>
      <c r="H44" s="139"/>
      <c r="I44" s="139"/>
      <c r="J44" s="139"/>
      <c r="K44" s="139"/>
      <c r="L44" s="139"/>
      <c r="M44" s="139"/>
      <c r="N44" s="139"/>
      <c r="O44" s="139"/>
      <c r="P44" s="139"/>
      <c r="Q44" s="139"/>
      <c r="R44" s="139"/>
      <c r="S44" s="139"/>
      <c r="T44" s="139"/>
      <c r="U44" s="139"/>
      <c r="V44" s="139"/>
      <c r="W44" s="139"/>
      <c r="X44" s="139"/>
      <c r="Y44" s="139"/>
      <c r="Z44" s="139"/>
      <c r="AA44" s="139"/>
      <c r="AB44" s="139"/>
    </row>
    <row r="45" spans="1:28" customFormat="1" x14ac:dyDescent="0.35">
      <c r="A45" s="139" t="s">
        <v>90</v>
      </c>
      <c r="B45" s="139"/>
      <c r="C45" s="139"/>
      <c r="D45" s="139"/>
      <c r="E45" s="139"/>
      <c r="F45" s="139"/>
      <c r="G45" s="139"/>
      <c r="H45" s="139"/>
      <c r="I45" s="139"/>
      <c r="J45" s="139"/>
      <c r="K45" s="139"/>
      <c r="L45" s="139"/>
      <c r="M45" s="139"/>
      <c r="N45" s="139"/>
      <c r="O45" s="139"/>
      <c r="P45" s="139"/>
      <c r="Q45" s="139"/>
      <c r="R45" s="139"/>
      <c r="S45" s="139"/>
      <c r="T45" s="139"/>
      <c r="U45" s="139"/>
      <c r="V45" s="139"/>
      <c r="W45" s="139"/>
      <c r="X45" s="139"/>
      <c r="Y45" s="139"/>
      <c r="Z45" s="139"/>
      <c r="AA45" s="139"/>
      <c r="AB45" s="139"/>
    </row>
    <row r="46" spans="1:28" customFormat="1" x14ac:dyDescent="0.35">
      <c r="A46" s="139"/>
      <c r="B46" s="139"/>
      <c r="C46" s="139"/>
      <c r="D46" s="139"/>
      <c r="E46" s="139"/>
      <c r="F46" s="139"/>
      <c r="G46" s="139"/>
      <c r="H46" s="139"/>
      <c r="I46" s="139"/>
      <c r="J46" s="139"/>
      <c r="K46" s="139"/>
      <c r="L46" s="139"/>
      <c r="M46" s="139"/>
      <c r="N46" s="139"/>
      <c r="O46" s="139"/>
      <c r="P46" s="139"/>
      <c r="Q46" s="139"/>
      <c r="R46" s="139"/>
      <c r="S46" s="139"/>
      <c r="T46" s="139"/>
      <c r="U46" s="139"/>
      <c r="V46" s="139"/>
      <c r="W46" s="139"/>
      <c r="X46" s="139"/>
      <c r="Y46" s="139"/>
      <c r="Z46" s="139"/>
      <c r="AA46" s="139"/>
      <c r="AB46" s="139"/>
    </row>
    <row r="47" spans="1:28" customFormat="1" x14ac:dyDescent="0.35">
      <c r="A47" s="259" t="str">
        <f>Eiche!A47</f>
        <v>Klimarechner DFWR, Stand: 21.06.2018</v>
      </c>
      <c r="B47" s="259"/>
      <c r="C47" s="259"/>
      <c r="D47" s="139"/>
      <c r="E47" s="139"/>
      <c r="F47" s="139"/>
      <c r="G47" s="139"/>
      <c r="H47" s="139"/>
      <c r="I47" s="139"/>
      <c r="J47" s="139"/>
      <c r="K47" s="139"/>
      <c r="L47" s="139"/>
      <c r="M47" s="139"/>
      <c r="N47" s="139"/>
      <c r="O47" s="139"/>
      <c r="P47" s="139"/>
      <c r="Q47" s="139"/>
      <c r="R47" s="139"/>
      <c r="S47" s="139"/>
      <c r="T47" s="139"/>
      <c r="U47" s="139"/>
      <c r="V47" s="139"/>
      <c r="W47" s="139"/>
      <c r="X47" s="139"/>
      <c r="Y47" s="139"/>
      <c r="Z47" s="139"/>
      <c r="AA47" s="139"/>
      <c r="AB47" s="139"/>
    </row>
    <row r="48" spans="1:28" customFormat="1" x14ac:dyDescent="0.35">
      <c r="A48" s="139"/>
      <c r="B48" s="139"/>
      <c r="C48" s="139"/>
      <c r="D48" s="139"/>
      <c r="E48" s="139"/>
      <c r="F48" s="139"/>
      <c r="G48" s="139"/>
      <c r="H48" s="139"/>
      <c r="I48" s="139"/>
      <c r="J48" s="139"/>
      <c r="K48" s="139"/>
      <c r="L48" s="139"/>
      <c r="M48" s="139"/>
      <c r="N48" s="139"/>
      <c r="O48" s="139"/>
      <c r="P48" s="139"/>
      <c r="Q48" s="139"/>
      <c r="R48" s="139"/>
      <c r="S48" s="139"/>
      <c r="T48" s="139"/>
      <c r="U48" s="139"/>
      <c r="V48" s="139"/>
      <c r="W48" s="139"/>
      <c r="X48" s="139"/>
      <c r="Y48" s="139"/>
      <c r="Z48" s="139"/>
      <c r="AA48" s="139"/>
      <c r="AB48" s="139"/>
    </row>
    <row r="49" spans="15:28" customFormat="1" x14ac:dyDescent="0.35">
      <c r="O49" s="139"/>
      <c r="P49" s="139"/>
      <c r="Q49" s="139"/>
      <c r="R49" s="139"/>
      <c r="S49" s="139"/>
      <c r="T49" s="139"/>
      <c r="U49" s="139"/>
      <c r="V49" s="139"/>
      <c r="W49" s="139"/>
      <c r="X49" s="139"/>
      <c r="Y49" s="139"/>
      <c r="Z49" s="139"/>
      <c r="AA49" s="139"/>
      <c r="AB49" s="139"/>
    </row>
    <row r="50" spans="15:28" customFormat="1" x14ac:dyDescent="0.35">
      <c r="O50" s="139"/>
      <c r="P50" s="139"/>
      <c r="Q50" s="139"/>
      <c r="R50" s="139"/>
      <c r="S50" s="139"/>
      <c r="T50" s="139"/>
      <c r="U50" s="139"/>
      <c r="V50" s="139"/>
      <c r="W50" s="139"/>
      <c r="X50" s="139"/>
      <c r="Y50" s="139"/>
      <c r="Z50" s="139"/>
      <c r="AA50" s="139"/>
      <c r="AB50" s="139"/>
    </row>
    <row r="51" spans="15:28" customFormat="1" x14ac:dyDescent="0.35">
      <c r="O51" s="139"/>
      <c r="P51" s="139"/>
      <c r="Q51" s="139"/>
      <c r="R51" s="139"/>
      <c r="S51" s="139"/>
      <c r="T51" s="139"/>
      <c r="U51" s="139"/>
      <c r="V51" s="139"/>
      <c r="W51" s="139"/>
      <c r="X51" s="139"/>
      <c r="Y51" s="139"/>
      <c r="Z51" s="139"/>
      <c r="AA51" s="139"/>
      <c r="AB51" s="139"/>
    </row>
    <row r="52" spans="15:28" customFormat="1" x14ac:dyDescent="0.35">
      <c r="O52" s="139"/>
      <c r="P52" s="139"/>
      <c r="Q52" s="139"/>
      <c r="R52" s="139"/>
      <c r="S52" s="139"/>
      <c r="T52" s="139"/>
      <c r="U52" s="139"/>
      <c r="V52" s="139"/>
      <c r="W52" s="139"/>
      <c r="X52" s="139"/>
      <c r="Y52" s="139"/>
      <c r="Z52" s="139"/>
      <c r="AA52" s="139"/>
      <c r="AB52" s="139"/>
    </row>
    <row r="53" spans="15:28" customFormat="1" x14ac:dyDescent="0.35">
      <c r="O53" s="139"/>
      <c r="P53" s="139"/>
      <c r="Q53" s="139"/>
      <c r="R53" s="139"/>
      <c r="S53" s="139"/>
      <c r="T53" s="139"/>
      <c r="U53" s="139"/>
      <c r="V53" s="139"/>
      <c r="W53" s="139"/>
      <c r="X53" s="139"/>
      <c r="Y53" s="139"/>
      <c r="Z53" s="139"/>
      <c r="AA53" s="139"/>
      <c r="AB53" s="139"/>
    </row>
    <row r="54" spans="15:28" customFormat="1" x14ac:dyDescent="0.35">
      <c r="O54" s="139"/>
      <c r="P54" s="139"/>
      <c r="Q54" s="139"/>
      <c r="R54" s="139"/>
      <c r="S54" s="139"/>
      <c r="T54" s="139"/>
      <c r="U54" s="139"/>
      <c r="V54" s="139"/>
      <c r="W54" s="139"/>
      <c r="X54" s="139"/>
      <c r="Y54" s="139"/>
      <c r="Z54" s="139"/>
      <c r="AA54" s="139"/>
      <c r="AB54" s="139"/>
    </row>
    <row r="55" spans="15:28" customFormat="1" x14ac:dyDescent="0.35">
      <c r="O55" s="139"/>
      <c r="P55" s="139"/>
      <c r="Q55" s="139"/>
      <c r="R55" s="139"/>
      <c r="S55" s="139"/>
      <c r="T55" s="139"/>
      <c r="U55" s="139"/>
      <c r="V55" s="139"/>
      <c r="W55" s="139"/>
      <c r="X55" s="139"/>
      <c r="Y55" s="139"/>
      <c r="Z55" s="139"/>
      <c r="AA55" s="139"/>
      <c r="AB55" s="139"/>
    </row>
    <row r="56" spans="15:28" customFormat="1" x14ac:dyDescent="0.35">
      <c r="O56" s="139"/>
      <c r="P56" s="139"/>
      <c r="Q56" s="139"/>
      <c r="R56" s="139"/>
      <c r="S56" s="139"/>
      <c r="T56" s="139"/>
      <c r="U56" s="139"/>
      <c r="V56" s="139"/>
      <c r="W56" s="139"/>
      <c r="X56" s="139"/>
      <c r="Y56" s="139"/>
      <c r="Z56" s="139"/>
      <c r="AA56" s="139"/>
      <c r="AB56" s="139"/>
    </row>
    <row r="57" spans="15:28" customFormat="1" x14ac:dyDescent="0.35">
      <c r="O57" s="139"/>
      <c r="P57" s="139"/>
      <c r="Q57" s="139"/>
      <c r="R57" s="139"/>
      <c r="S57" s="139"/>
      <c r="T57" s="139"/>
      <c r="U57" s="139"/>
      <c r="V57" s="139"/>
      <c r="W57" s="139"/>
      <c r="X57" s="139"/>
      <c r="Y57" s="139"/>
      <c r="Z57" s="139"/>
      <c r="AA57" s="139"/>
      <c r="AB57" s="139"/>
    </row>
    <row r="58" spans="15:28" customFormat="1" x14ac:dyDescent="0.35">
      <c r="O58" s="139"/>
      <c r="P58" s="139"/>
      <c r="Q58" s="139"/>
      <c r="R58" s="139"/>
      <c r="S58" s="139"/>
      <c r="T58" s="139"/>
      <c r="U58" s="139"/>
      <c r="V58" s="139"/>
      <c r="W58" s="139"/>
      <c r="X58" s="139"/>
      <c r="Y58" s="139"/>
      <c r="Z58" s="139"/>
      <c r="AA58" s="139"/>
      <c r="AB58" s="139"/>
    </row>
    <row r="59" spans="15:28" customFormat="1" x14ac:dyDescent="0.35">
      <c r="O59" s="139"/>
      <c r="P59" s="139"/>
      <c r="Q59" s="139"/>
      <c r="R59" s="139"/>
      <c r="S59" s="139"/>
      <c r="T59" s="139"/>
      <c r="U59" s="139"/>
      <c r="V59" s="139"/>
      <c r="W59" s="139"/>
      <c r="X59" s="139"/>
      <c r="Y59" s="139"/>
      <c r="Z59" s="139"/>
      <c r="AA59" s="139"/>
      <c r="AB59" s="139"/>
    </row>
    <row r="60" spans="15:28" customFormat="1" x14ac:dyDescent="0.35">
      <c r="O60" s="139"/>
      <c r="P60" s="139"/>
      <c r="Q60" s="139"/>
      <c r="R60" s="139"/>
      <c r="S60" s="139"/>
      <c r="T60" s="139"/>
      <c r="U60" s="139"/>
      <c r="V60" s="139"/>
      <c r="W60" s="139"/>
      <c r="X60" s="139"/>
      <c r="Y60" s="139"/>
      <c r="Z60" s="139"/>
      <c r="AA60" s="139"/>
      <c r="AB60" s="139"/>
    </row>
    <row r="61" spans="15:28" customFormat="1" x14ac:dyDescent="0.35">
      <c r="O61" s="139"/>
      <c r="P61" s="139"/>
      <c r="Q61" s="139"/>
      <c r="R61" s="139"/>
      <c r="S61" s="139"/>
      <c r="T61" s="139"/>
      <c r="U61" s="139"/>
      <c r="V61" s="139"/>
      <c r="W61" s="139"/>
      <c r="X61" s="139"/>
      <c r="Y61" s="139"/>
      <c r="Z61" s="139"/>
      <c r="AA61" s="139"/>
      <c r="AB61" s="139"/>
    </row>
    <row r="62" spans="15:28" customFormat="1" x14ac:dyDescent="0.35">
      <c r="O62" s="139"/>
      <c r="P62" s="139"/>
      <c r="Q62" s="139"/>
      <c r="R62" s="139"/>
      <c r="S62" s="139"/>
      <c r="T62" s="139"/>
      <c r="U62" s="139"/>
      <c r="V62" s="139"/>
      <c r="W62" s="139"/>
      <c r="X62" s="139"/>
      <c r="Y62" s="139"/>
      <c r="Z62" s="139"/>
      <c r="AA62" s="139"/>
      <c r="AB62" s="139"/>
    </row>
    <row r="63" spans="15:28" customFormat="1" x14ac:dyDescent="0.35">
      <c r="O63" s="139"/>
      <c r="P63" s="139"/>
      <c r="Q63" s="139"/>
      <c r="R63" s="139"/>
      <c r="S63" s="139"/>
      <c r="T63" s="139"/>
      <c r="U63" s="139"/>
      <c r="V63" s="139"/>
      <c r="W63" s="139"/>
      <c r="X63" s="139"/>
      <c r="Y63" s="139"/>
      <c r="Z63" s="139"/>
      <c r="AA63" s="139"/>
      <c r="AB63" s="139"/>
    </row>
    <row r="64" spans="15:28" customFormat="1" x14ac:dyDescent="0.35">
      <c r="O64" s="139"/>
      <c r="P64" s="139"/>
      <c r="Q64" s="139"/>
      <c r="R64" s="139"/>
      <c r="S64" s="139"/>
      <c r="T64" s="139"/>
      <c r="U64" s="139"/>
      <c r="V64" s="139"/>
      <c r="W64" s="139"/>
      <c r="X64" s="139"/>
      <c r="Y64" s="139"/>
      <c r="Z64" s="139"/>
      <c r="AA64" s="139"/>
      <c r="AB64" s="139"/>
    </row>
    <row r="65" spans="15:21" customFormat="1" x14ac:dyDescent="0.35">
      <c r="O65" s="139"/>
      <c r="P65" s="139"/>
      <c r="Q65" s="139"/>
      <c r="R65" s="139"/>
      <c r="S65" s="139"/>
      <c r="T65" s="139"/>
      <c r="U65" s="139"/>
    </row>
  </sheetData>
  <sheetProtection algorithmName="SHA-512" hashValue="pUbYeQRjGowl/2thu+2x0l1aLuMFKuhA3BPQCwatXsrXMy5csvResW9s2rXbGwdS0BIeMFQGVg3IkwT/klLrxA==" saltValue="AWyzOs3cSRbMS8z/42886A==" spinCount="100000" sheet="1" objects="1" scenarios="1"/>
  <mergeCells count="1">
    <mergeCell ref="A3:B3"/>
  </mergeCells>
  <pageMargins left="0.7" right="0.7" top="0.78749999999999998" bottom="0.78749999999999998" header="0.51180555555555496" footer="0.51180555555555496"/>
  <pageSetup paperSize="0" scale="0" firstPageNumber="0" orientation="portrait" usePrinterDefaults="0" horizontalDpi="0" verticalDpi="0" copie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FF"/>
    <pageSetUpPr fitToPage="1"/>
  </sheetPr>
  <dimension ref="A1:AD84"/>
  <sheetViews>
    <sheetView zoomScaleNormal="100" workbookViewId="0">
      <selection activeCell="A2" sqref="A2"/>
    </sheetView>
  </sheetViews>
  <sheetFormatPr baseColWidth="10" defaultColWidth="9.1796875" defaultRowHeight="14.5" x14ac:dyDescent="0.35"/>
  <cols>
    <col min="1" max="1" width="4.26953125" style="13" customWidth="1"/>
    <col min="2" max="2" width="93.453125" bestFit="1" customWidth="1"/>
    <col min="3" max="3" width="25.54296875"/>
    <col min="4" max="4" width="20.453125" customWidth="1"/>
    <col min="5" max="5" width="24.54296875"/>
    <col min="6" max="6" width="25.453125"/>
    <col min="7" max="7" width="25.1796875"/>
    <col min="8" max="8" width="24.54296875"/>
    <col min="9" max="9" width="12.7265625" bestFit="1" customWidth="1"/>
    <col min="10" max="10" width="9" customWidth="1"/>
    <col min="11" max="11" width="10" customWidth="1"/>
    <col min="12" max="15" width="10.26953125" customWidth="1"/>
    <col min="16" max="16" width="10.54296875" customWidth="1"/>
    <col min="17" max="17" width="43.1796875" customWidth="1"/>
    <col min="18" max="19" width="10.54296875"/>
    <col min="20" max="20" width="43.453125" bestFit="1" customWidth="1"/>
    <col min="21" max="1024" width="10.54296875"/>
  </cols>
  <sheetData>
    <row r="1" spans="1:30" s="13" customFormat="1" ht="23.5" x14ac:dyDescent="0.55000000000000004">
      <c r="A1" s="412" t="s">
        <v>155</v>
      </c>
      <c r="B1" s="412"/>
      <c r="C1" s="71"/>
      <c r="D1" s="71"/>
      <c r="E1" s="71"/>
      <c r="F1" s="71"/>
      <c r="G1" s="139"/>
      <c r="H1" s="139"/>
      <c r="I1" s="139"/>
      <c r="J1" s="139"/>
      <c r="K1" s="139"/>
      <c r="L1" s="139"/>
      <c r="M1" s="139"/>
      <c r="N1" s="139"/>
      <c r="O1" s="139"/>
      <c r="P1" s="139"/>
      <c r="Q1" s="139"/>
      <c r="R1" s="139"/>
      <c r="S1" s="139"/>
      <c r="T1" s="139"/>
      <c r="U1" s="139"/>
      <c r="V1" s="139"/>
      <c r="W1" s="139"/>
      <c r="X1" s="139"/>
      <c r="Y1" s="139"/>
      <c r="Z1" s="139"/>
      <c r="AA1" s="139"/>
      <c r="AB1" s="139"/>
      <c r="AC1" s="139"/>
      <c r="AD1" s="139"/>
    </row>
    <row r="2" spans="1:30" x14ac:dyDescent="0.35">
      <c r="A2" s="139"/>
      <c r="B2" s="139"/>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row>
    <row r="3" spans="1:30" s="13" customFormat="1" ht="18.5" x14ac:dyDescent="0.45">
      <c r="A3" s="413" t="s">
        <v>156</v>
      </c>
      <c r="B3" s="413"/>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row>
    <row r="4" spans="1:30" s="13" customFormat="1" x14ac:dyDescent="0.35">
      <c r="A4" s="139"/>
      <c r="B4" s="139"/>
      <c r="C4" s="139"/>
      <c r="D4" s="139"/>
      <c r="E4" s="139"/>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row>
    <row r="5" spans="1:30" ht="15" customHeight="1" x14ac:dyDescent="0.35">
      <c r="A5" s="139"/>
      <c r="B5" s="135" t="s">
        <v>157</v>
      </c>
      <c r="C5" s="135"/>
      <c r="D5" s="135"/>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row>
    <row r="6" spans="1:30" s="13" customFormat="1" ht="15" customHeight="1" x14ac:dyDescent="0.35">
      <c r="A6" s="139"/>
      <c r="B6" s="65"/>
      <c r="C6" s="177"/>
      <c r="D6" s="177"/>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row>
    <row r="7" spans="1:30" x14ac:dyDescent="0.35">
      <c r="A7" s="139"/>
      <c r="B7" s="68" t="s">
        <v>158</v>
      </c>
      <c r="C7" s="194" t="s">
        <v>159</v>
      </c>
      <c r="D7" s="67"/>
      <c r="E7" s="139"/>
      <c r="F7" s="139"/>
      <c r="G7" s="139"/>
      <c r="H7" s="139"/>
      <c r="I7" s="139"/>
      <c r="J7" s="139"/>
      <c r="K7" s="139"/>
      <c r="L7" s="139"/>
      <c r="M7" s="139"/>
      <c r="N7" s="139"/>
      <c r="O7" s="139"/>
      <c r="P7" s="139"/>
      <c r="Q7" s="139"/>
      <c r="R7" s="139"/>
      <c r="S7" s="139"/>
      <c r="T7" s="139"/>
      <c r="U7" s="139"/>
      <c r="V7" s="139"/>
      <c r="W7" s="139"/>
      <c r="X7" s="139"/>
      <c r="Y7" s="139"/>
      <c r="Z7" s="139"/>
      <c r="AA7" s="139"/>
      <c r="AB7" s="139"/>
      <c r="AC7" s="139"/>
      <c r="AD7" s="139"/>
    </row>
    <row r="8" spans="1:30" x14ac:dyDescent="0.35">
      <c r="A8" s="139"/>
      <c r="B8" s="138" t="s">
        <v>116</v>
      </c>
      <c r="C8" s="191">
        <v>0.54730000000000001</v>
      </c>
      <c r="D8" s="138" t="s">
        <v>160</v>
      </c>
      <c r="E8" s="139"/>
      <c r="F8" s="139"/>
      <c r="G8" s="139"/>
      <c r="H8" s="139"/>
      <c r="I8" s="139"/>
      <c r="J8" s="139"/>
      <c r="K8" s="139"/>
      <c r="L8" s="139"/>
      <c r="M8" s="139"/>
      <c r="N8" s="139"/>
      <c r="O8" s="139"/>
      <c r="P8" s="139"/>
      <c r="Q8" s="139"/>
      <c r="R8" s="139"/>
      <c r="S8" s="139"/>
      <c r="T8" s="139"/>
      <c r="U8" s="139"/>
      <c r="V8" s="139"/>
      <c r="W8" s="139"/>
      <c r="X8" s="139"/>
      <c r="Y8" s="139"/>
      <c r="Z8" s="139"/>
      <c r="AA8" s="139"/>
      <c r="AB8" s="139"/>
      <c r="AC8" s="139"/>
      <c r="AD8" s="139"/>
    </row>
    <row r="9" spans="1:30" x14ac:dyDescent="0.35">
      <c r="A9" s="139"/>
      <c r="B9" s="138" t="s">
        <v>117</v>
      </c>
      <c r="C9" s="192">
        <v>0.4556</v>
      </c>
      <c r="D9" s="138" t="s">
        <v>161</v>
      </c>
      <c r="E9" s="139"/>
      <c r="F9" s="139"/>
      <c r="G9" s="139"/>
      <c r="H9" s="139"/>
      <c r="I9" s="139"/>
      <c r="J9" s="139"/>
      <c r="K9" s="139"/>
      <c r="L9" s="139"/>
      <c r="M9" s="139"/>
      <c r="N9" s="139"/>
      <c r="O9" s="139"/>
      <c r="P9" s="139"/>
      <c r="Q9" s="139"/>
      <c r="R9" s="139"/>
      <c r="S9" s="139"/>
      <c r="T9" s="139"/>
      <c r="U9" s="139"/>
      <c r="V9" s="139"/>
      <c r="W9" s="139"/>
      <c r="X9" s="139"/>
      <c r="Y9" s="139"/>
      <c r="Z9" s="139"/>
      <c r="AA9" s="139"/>
      <c r="AB9" s="139"/>
      <c r="AC9" s="139"/>
      <c r="AD9" s="139"/>
    </row>
    <row r="10" spans="1:30" x14ac:dyDescent="0.35">
      <c r="A10" s="139"/>
      <c r="B10" s="138" t="s">
        <v>76</v>
      </c>
      <c r="C10" s="192">
        <v>0.55430000000000001</v>
      </c>
      <c r="D10" s="138"/>
      <c r="E10" s="139"/>
      <c r="F10" s="139"/>
      <c r="G10" s="139"/>
      <c r="H10" s="139"/>
      <c r="I10" s="139"/>
      <c r="J10" s="139"/>
      <c r="K10" s="139"/>
      <c r="L10" s="139"/>
      <c r="M10" s="139"/>
      <c r="N10" s="139"/>
      <c r="O10" s="139"/>
      <c r="P10" s="139"/>
      <c r="Q10" s="139"/>
      <c r="R10" s="139"/>
      <c r="S10" s="139"/>
      <c r="T10" s="139"/>
      <c r="U10" s="139"/>
      <c r="V10" s="139"/>
      <c r="W10" s="139"/>
      <c r="X10" s="139"/>
      <c r="Y10" s="139"/>
      <c r="Z10" s="139"/>
      <c r="AA10" s="139"/>
      <c r="AB10" s="139"/>
      <c r="AC10" s="139"/>
      <c r="AD10" s="139"/>
    </row>
    <row r="11" spans="1:30" x14ac:dyDescent="0.35">
      <c r="A11" s="139"/>
      <c r="B11" s="138" t="s">
        <v>84</v>
      </c>
      <c r="C11" s="192">
        <v>0.41239999999999999</v>
      </c>
      <c r="D11" s="138"/>
      <c r="E11" s="139"/>
      <c r="F11" s="139"/>
      <c r="G11" s="139"/>
      <c r="H11" s="139"/>
      <c r="I11" s="139"/>
      <c r="J11" s="139"/>
      <c r="K11" s="139"/>
      <c r="L11" s="139"/>
      <c r="M11" s="139"/>
      <c r="N11" s="139"/>
      <c r="O11" s="139"/>
      <c r="P11" s="139"/>
      <c r="Q11" s="139"/>
      <c r="R11" s="139"/>
      <c r="S11" s="139"/>
      <c r="T11" s="139"/>
      <c r="U11" s="139"/>
      <c r="V11" s="139"/>
      <c r="W11" s="139"/>
      <c r="X11" s="139"/>
      <c r="Y11" s="139"/>
      <c r="Z11" s="139"/>
      <c r="AA11" s="139"/>
      <c r="AB11" s="139"/>
      <c r="AC11" s="139"/>
      <c r="AD11" s="139"/>
    </row>
    <row r="12" spans="1:30" x14ac:dyDescent="0.35">
      <c r="A12" s="139"/>
      <c r="B12" s="138" t="s">
        <v>49</v>
      </c>
      <c r="C12" s="192">
        <v>0.56110000000000004</v>
      </c>
      <c r="D12" s="138"/>
      <c r="E12" s="139"/>
      <c r="F12" s="139"/>
      <c r="G12" s="139"/>
      <c r="H12" s="139"/>
      <c r="I12" s="139"/>
      <c r="J12" s="139"/>
      <c r="K12" s="139"/>
      <c r="L12" s="139"/>
      <c r="M12" s="139"/>
      <c r="N12" s="139"/>
      <c r="O12" s="139"/>
      <c r="P12" s="139"/>
      <c r="Q12" s="139"/>
      <c r="R12" s="139"/>
      <c r="S12" s="139"/>
      <c r="T12" s="139"/>
      <c r="U12" s="139"/>
      <c r="V12" s="139"/>
      <c r="W12" s="139"/>
      <c r="X12" s="139"/>
      <c r="Y12" s="139"/>
      <c r="Z12" s="139"/>
      <c r="AA12" s="139"/>
      <c r="AB12" s="139"/>
      <c r="AC12" s="139"/>
      <c r="AD12" s="139"/>
    </row>
    <row r="13" spans="1:30" x14ac:dyDescent="0.35">
      <c r="A13" s="139"/>
      <c r="B13" s="138" t="s">
        <v>82</v>
      </c>
      <c r="C13" s="192">
        <v>0.37709999999999999</v>
      </c>
      <c r="D13" s="138"/>
      <c r="E13" s="139"/>
      <c r="F13" s="193"/>
      <c r="G13" s="139"/>
      <c r="H13" s="139"/>
      <c r="I13" s="139"/>
      <c r="J13" s="139"/>
      <c r="K13" s="139"/>
      <c r="L13" s="139"/>
      <c r="M13" s="139"/>
      <c r="N13" s="139"/>
      <c r="O13" s="139"/>
      <c r="P13" s="139"/>
      <c r="Q13" s="139"/>
      <c r="R13" s="139"/>
      <c r="S13" s="139"/>
      <c r="T13" s="139"/>
      <c r="U13" s="139"/>
      <c r="V13" s="139"/>
      <c r="W13" s="139"/>
      <c r="X13" s="139"/>
      <c r="Y13" s="139"/>
      <c r="Z13" s="139"/>
      <c r="AA13" s="139"/>
      <c r="AB13" s="139"/>
      <c r="AC13" s="139"/>
      <c r="AD13" s="139"/>
    </row>
    <row r="14" spans="1:30" x14ac:dyDescent="0.35">
      <c r="A14" s="139"/>
      <c r="B14" s="138" t="s">
        <v>86</v>
      </c>
      <c r="C14" s="192">
        <v>0.43070000000000003</v>
      </c>
      <c r="D14" s="138"/>
      <c r="E14" s="139"/>
      <c r="F14" s="139"/>
      <c r="G14" s="139"/>
      <c r="H14" s="139"/>
      <c r="I14" s="139"/>
      <c r="J14" s="139"/>
      <c r="K14" s="139"/>
      <c r="L14" s="139"/>
      <c r="M14" s="139"/>
      <c r="N14" s="139"/>
      <c r="O14" s="139"/>
      <c r="P14" s="139"/>
      <c r="Q14" s="139"/>
      <c r="R14" s="139"/>
      <c r="S14" s="139"/>
      <c r="T14" s="139"/>
      <c r="U14" s="139"/>
      <c r="V14" s="139"/>
      <c r="W14" s="139"/>
      <c r="X14" s="139"/>
      <c r="Y14" s="139"/>
      <c r="Z14" s="139"/>
      <c r="AA14" s="139"/>
      <c r="AB14" s="139"/>
      <c r="AC14" s="139"/>
      <c r="AD14" s="139"/>
    </row>
    <row r="15" spans="1:30" x14ac:dyDescent="0.35">
      <c r="A15" s="139"/>
      <c r="B15" s="138" t="s">
        <v>88</v>
      </c>
      <c r="C15" s="192">
        <v>0.48730000000000001</v>
      </c>
      <c r="D15" s="138"/>
      <c r="E15" s="139"/>
      <c r="F15" s="139"/>
      <c r="G15" s="139"/>
      <c r="H15" s="139"/>
      <c r="I15" s="139"/>
      <c r="J15" s="139"/>
      <c r="K15" s="139"/>
      <c r="L15" s="139"/>
      <c r="M15" s="139"/>
      <c r="N15" s="139"/>
      <c r="O15" s="139"/>
      <c r="P15" s="139"/>
      <c r="Q15" s="139"/>
      <c r="R15" s="139"/>
      <c r="S15" s="139"/>
      <c r="T15" s="139"/>
      <c r="U15" s="139"/>
      <c r="V15" s="139"/>
      <c r="W15" s="139"/>
      <c r="X15" s="139"/>
      <c r="Y15" s="139"/>
      <c r="Z15" s="139"/>
      <c r="AA15" s="139"/>
      <c r="AB15" s="139"/>
      <c r="AC15" s="139"/>
      <c r="AD15" s="139"/>
    </row>
    <row r="16" spans="1:30" s="13" customFormat="1" x14ac:dyDescent="0.35">
      <c r="A16" s="139"/>
      <c r="B16" s="34"/>
      <c r="C16" s="34"/>
      <c r="D16" s="34"/>
      <c r="E16" s="139"/>
      <c r="F16" s="139"/>
      <c r="G16" s="139"/>
      <c r="H16" s="139"/>
      <c r="I16" s="139"/>
      <c r="J16" s="139"/>
      <c r="K16" s="139"/>
      <c r="L16" s="139"/>
      <c r="M16" s="139"/>
      <c r="N16" s="139"/>
      <c r="O16" s="139"/>
      <c r="P16" s="139"/>
      <c r="Q16" s="139"/>
      <c r="R16" s="139"/>
      <c r="S16" s="139"/>
      <c r="T16" s="139"/>
      <c r="U16" s="139"/>
      <c r="V16" s="139"/>
      <c r="W16" s="139"/>
      <c r="X16" s="139"/>
      <c r="Y16" s="139"/>
      <c r="Z16" s="139"/>
      <c r="AA16" s="139"/>
      <c r="AB16" s="139"/>
      <c r="AC16" s="139"/>
      <c r="AD16" s="139"/>
    </row>
    <row r="17" spans="1:30" s="13" customFormat="1" x14ac:dyDescent="0.35">
      <c r="A17" s="139"/>
      <c r="B17" s="350"/>
      <c r="C17" s="350"/>
      <c r="D17" s="350"/>
      <c r="E17" s="139"/>
      <c r="F17" s="139"/>
      <c r="G17" s="139"/>
      <c r="H17" s="139"/>
      <c r="I17" s="139"/>
      <c r="J17" s="139"/>
      <c r="K17" s="139"/>
      <c r="L17" s="139"/>
      <c r="M17" s="139"/>
      <c r="N17" s="139"/>
      <c r="O17" s="139"/>
      <c r="P17" s="139"/>
      <c r="Q17" s="139"/>
      <c r="R17" s="139"/>
      <c r="S17" s="139"/>
      <c r="T17" s="139"/>
      <c r="U17" s="139"/>
      <c r="V17" s="139"/>
      <c r="W17" s="139"/>
      <c r="X17" s="139"/>
      <c r="Y17" s="139"/>
      <c r="Z17" s="139"/>
      <c r="AA17" s="139"/>
      <c r="AB17" s="139"/>
      <c r="AC17" s="139"/>
      <c r="AD17" s="139"/>
    </row>
    <row r="18" spans="1:30" ht="16.5" x14ac:dyDescent="0.45">
      <c r="A18" s="139"/>
      <c r="B18" s="414" t="s">
        <v>162</v>
      </c>
      <c r="C18" s="414"/>
      <c r="D18" s="414"/>
      <c r="E18" s="139"/>
      <c r="F18" s="139"/>
      <c r="G18" s="139"/>
      <c r="H18" s="139"/>
      <c r="I18" s="139"/>
      <c r="J18" s="139"/>
      <c r="K18" s="139"/>
      <c r="L18" s="139"/>
      <c r="M18" s="139"/>
      <c r="N18" s="139"/>
      <c r="O18" s="139"/>
      <c r="P18" s="139"/>
      <c r="Q18" s="139"/>
      <c r="R18" s="139"/>
      <c r="S18" s="139"/>
      <c r="T18" s="139"/>
      <c r="U18" s="139"/>
      <c r="V18" s="139"/>
      <c r="W18" s="139"/>
      <c r="X18" s="139"/>
      <c r="Y18" s="139"/>
      <c r="Z18" s="139"/>
      <c r="AA18" s="139"/>
      <c r="AB18" s="139"/>
      <c r="AC18" s="139"/>
      <c r="AD18" s="139"/>
    </row>
    <row r="19" spans="1:30" s="13" customFormat="1" x14ac:dyDescent="0.35">
      <c r="A19" s="139"/>
      <c r="B19" s="139"/>
      <c r="C19" s="139"/>
      <c r="D19" s="139"/>
      <c r="E19" s="139"/>
      <c r="F19" s="139"/>
      <c r="G19" s="139"/>
      <c r="H19" s="139"/>
      <c r="I19" s="139"/>
      <c r="J19" s="139"/>
      <c r="K19" s="139"/>
      <c r="L19" s="139"/>
      <c r="M19" s="139"/>
      <c r="N19" s="139"/>
      <c r="O19" s="139"/>
      <c r="P19" s="139"/>
      <c r="Q19" s="139"/>
      <c r="R19" s="139"/>
      <c r="S19" s="139"/>
      <c r="T19" s="139"/>
      <c r="U19" s="139"/>
      <c r="V19" s="139"/>
      <c r="W19" s="139"/>
      <c r="X19" s="139"/>
      <c r="Y19" s="139"/>
      <c r="Z19" s="139"/>
      <c r="AA19" s="139"/>
      <c r="AB19" s="139"/>
      <c r="AC19" s="139"/>
      <c r="AD19" s="139"/>
    </row>
    <row r="20" spans="1:30" x14ac:dyDescent="0.35">
      <c r="A20" s="139"/>
      <c r="B20" s="68" t="s">
        <v>163</v>
      </c>
      <c r="C20" s="67"/>
      <c r="D20" s="138"/>
      <c r="E20" s="139"/>
      <c r="F20" s="139"/>
      <c r="G20" s="139"/>
      <c r="H20" s="139"/>
      <c r="I20" s="139"/>
      <c r="J20" s="139"/>
      <c r="K20" s="139"/>
      <c r="L20" s="139"/>
      <c r="M20" s="139"/>
      <c r="N20" s="139"/>
      <c r="O20" s="139"/>
      <c r="P20" s="139"/>
      <c r="Q20" s="139"/>
      <c r="R20" s="139"/>
      <c r="S20" s="139"/>
      <c r="T20" s="139"/>
      <c r="U20" s="139"/>
      <c r="V20" s="139"/>
      <c r="W20" s="139"/>
      <c r="X20" s="139"/>
      <c r="Y20" s="139"/>
      <c r="Z20" s="139"/>
      <c r="AA20" s="139"/>
      <c r="AB20" s="139"/>
      <c r="AC20" s="139"/>
      <c r="AD20" s="139"/>
    </row>
    <row r="21" spans="1:30" x14ac:dyDescent="0.35">
      <c r="A21" s="139"/>
      <c r="B21" s="181" t="s">
        <v>164</v>
      </c>
      <c r="C21" s="169">
        <v>0.5</v>
      </c>
      <c r="D21" s="138"/>
      <c r="E21" s="139"/>
      <c r="F21" s="139"/>
      <c r="G21" s="139"/>
      <c r="H21" s="139"/>
      <c r="I21" s="139"/>
      <c r="J21" s="139"/>
      <c r="K21" s="139"/>
      <c r="L21" s="139"/>
      <c r="M21" s="139"/>
      <c r="N21" s="139"/>
      <c r="O21" s="139"/>
      <c r="P21" s="139"/>
      <c r="Q21" s="9"/>
      <c r="R21" s="139"/>
      <c r="S21" s="139"/>
      <c r="T21" s="139"/>
      <c r="U21" s="139"/>
      <c r="V21" s="139"/>
      <c r="W21" s="139"/>
      <c r="X21" s="139"/>
      <c r="Y21" s="139"/>
      <c r="Z21" s="139"/>
      <c r="AA21" s="139"/>
      <c r="AB21" s="139"/>
      <c r="AC21" s="139"/>
      <c r="AD21" s="139"/>
    </row>
    <row r="22" spans="1:30" x14ac:dyDescent="0.35">
      <c r="A22" s="139"/>
      <c r="B22" s="70" t="s">
        <v>165</v>
      </c>
      <c r="C22" s="70">
        <v>3.67</v>
      </c>
      <c r="D22" s="27"/>
      <c r="E22" s="139"/>
      <c r="F22" s="26"/>
      <c r="G22" s="139"/>
      <c r="H22" s="139"/>
      <c r="I22" s="139"/>
      <c r="J22" s="139"/>
      <c r="K22" s="139"/>
      <c r="L22" s="139"/>
      <c r="M22" s="139"/>
      <c r="N22" s="139"/>
      <c r="O22" s="139"/>
      <c r="P22" s="139"/>
      <c r="Q22" s="9"/>
      <c r="R22" s="139"/>
      <c r="S22" s="139"/>
      <c r="T22" s="139"/>
      <c r="U22" s="139"/>
      <c r="V22" s="139"/>
      <c r="W22" s="139"/>
      <c r="X22" s="139"/>
      <c r="Y22" s="139"/>
      <c r="Z22" s="139"/>
      <c r="AA22" s="139"/>
      <c r="AB22" s="139"/>
      <c r="AC22" s="139"/>
      <c r="AD22" s="139"/>
    </row>
    <row r="23" spans="1:30" s="13" customFormat="1" x14ac:dyDescent="0.35">
      <c r="A23" s="139"/>
      <c r="B23" s="139"/>
      <c r="C23" s="139"/>
      <c r="D23" s="48"/>
      <c r="E23" s="139"/>
      <c r="F23" s="39"/>
      <c r="G23" s="39"/>
      <c r="H23" s="39"/>
      <c r="I23" s="39"/>
      <c r="J23" s="39"/>
      <c r="K23" s="39"/>
      <c r="L23" s="139"/>
      <c r="M23" s="139"/>
      <c r="N23" s="139"/>
      <c r="O23" s="139"/>
      <c r="P23" s="139"/>
      <c r="Q23" s="139"/>
      <c r="R23" s="139"/>
      <c r="S23" s="139"/>
      <c r="T23" s="139"/>
      <c r="U23" s="139"/>
      <c r="V23" s="139"/>
      <c r="W23" s="139"/>
      <c r="X23" s="139"/>
      <c r="Y23" s="139"/>
      <c r="Z23" s="139"/>
      <c r="AA23" s="139"/>
      <c r="AB23" s="139"/>
      <c r="AC23" s="139"/>
      <c r="AD23" s="139"/>
    </row>
    <row r="24" spans="1:30" s="13" customFormat="1" x14ac:dyDescent="0.35">
      <c r="A24" s="139"/>
      <c r="B24" s="139"/>
      <c r="C24" s="139"/>
      <c r="D24" s="139"/>
      <c r="E24" s="139"/>
      <c r="F24" s="35"/>
      <c r="G24" s="269"/>
      <c r="H24" s="269"/>
      <c r="I24" s="269"/>
      <c r="J24" s="269"/>
      <c r="K24" s="269"/>
      <c r="L24" s="139"/>
      <c r="M24" s="139"/>
      <c r="N24" s="139"/>
      <c r="O24" s="139"/>
      <c r="P24" s="139"/>
      <c r="Q24" s="139"/>
      <c r="R24" s="139"/>
      <c r="S24" s="139"/>
      <c r="T24" s="139"/>
      <c r="U24" s="139"/>
      <c r="V24" s="139"/>
      <c r="W24" s="139"/>
      <c r="X24" s="139"/>
      <c r="Y24" s="139"/>
      <c r="Z24" s="139"/>
      <c r="AA24" s="139"/>
      <c r="AB24" s="139"/>
      <c r="AC24" s="139"/>
      <c r="AD24" s="139"/>
    </row>
    <row r="25" spans="1:30" s="13" customFormat="1" ht="18.5" x14ac:dyDescent="0.45">
      <c r="A25" s="413" t="s">
        <v>166</v>
      </c>
      <c r="B25" s="413"/>
      <c r="C25" s="72"/>
      <c r="D25" s="72"/>
      <c r="E25" s="72"/>
      <c r="F25" s="72"/>
      <c r="G25" s="72"/>
      <c r="H25" s="269"/>
      <c r="I25" s="269"/>
      <c r="J25" s="269"/>
      <c r="K25" s="269"/>
      <c r="L25" s="139"/>
      <c r="M25" s="139"/>
      <c r="N25" s="139"/>
      <c r="O25" s="139"/>
      <c r="P25" s="139"/>
      <c r="Q25" s="139"/>
      <c r="R25" s="139"/>
      <c r="S25" s="139"/>
      <c r="T25" s="139"/>
      <c r="U25" s="139"/>
      <c r="V25" s="139"/>
      <c r="W25" s="139"/>
      <c r="X25" s="139"/>
      <c r="Y25" s="139"/>
      <c r="Z25" s="139"/>
      <c r="AA25" s="139"/>
      <c r="AB25" s="139"/>
      <c r="AC25" s="139"/>
      <c r="AD25" s="139"/>
    </row>
    <row r="26" spans="1:30" s="13" customFormat="1" ht="15" customHeight="1" x14ac:dyDescent="0.45">
      <c r="A26" s="285"/>
      <c r="B26" s="285"/>
      <c r="C26" s="72"/>
      <c r="D26" s="72"/>
      <c r="E26" s="72"/>
      <c r="F26" s="72"/>
      <c r="G26" s="72"/>
      <c r="H26" s="269"/>
      <c r="I26" s="269"/>
      <c r="J26" s="269"/>
      <c r="K26" s="269"/>
      <c r="L26" s="139"/>
      <c r="M26" s="139"/>
      <c r="N26" s="139"/>
      <c r="O26" s="139"/>
      <c r="P26" s="139"/>
      <c r="Q26" s="139"/>
      <c r="R26" s="139"/>
      <c r="S26" s="139"/>
      <c r="T26" s="139"/>
      <c r="U26" s="139"/>
      <c r="V26" s="139"/>
      <c r="W26" s="139"/>
      <c r="X26" s="139"/>
      <c r="Y26" s="139"/>
      <c r="Z26" s="139"/>
      <c r="AA26" s="139"/>
      <c r="AB26" s="139"/>
      <c r="AC26" s="139"/>
      <c r="AD26" s="139"/>
    </row>
    <row r="27" spans="1:30" s="13" customFormat="1" ht="15" customHeight="1" x14ac:dyDescent="0.45">
      <c r="A27" s="285"/>
      <c r="B27" s="411" t="s">
        <v>167</v>
      </c>
      <c r="C27" s="411"/>
      <c r="D27" s="72"/>
      <c r="E27" s="72"/>
      <c r="F27" s="72"/>
      <c r="G27" s="72"/>
      <c r="H27" s="269"/>
      <c r="I27" s="269"/>
      <c r="J27" s="269"/>
      <c r="K27" s="269"/>
      <c r="L27" s="139"/>
      <c r="M27" s="139"/>
      <c r="N27" s="139"/>
      <c r="O27" s="139"/>
      <c r="P27" s="139"/>
      <c r="Q27" s="139"/>
      <c r="R27" s="139"/>
      <c r="S27" s="139"/>
      <c r="T27" s="139"/>
      <c r="U27" s="139"/>
      <c r="V27" s="139"/>
      <c r="W27" s="139"/>
      <c r="X27" s="139"/>
      <c r="Y27" s="139"/>
      <c r="Z27" s="139"/>
      <c r="AA27" s="139"/>
      <c r="AB27" s="139"/>
      <c r="AC27" s="139"/>
      <c r="AD27" s="139"/>
    </row>
    <row r="28" spans="1:30" s="13" customFormat="1" ht="15" customHeight="1" x14ac:dyDescent="0.45">
      <c r="A28" s="285"/>
      <c r="B28" s="285"/>
      <c r="C28" s="72"/>
      <c r="D28" s="72"/>
      <c r="E28" s="72"/>
      <c r="F28" s="72"/>
      <c r="G28" s="72"/>
      <c r="H28" s="269"/>
      <c r="I28" s="269"/>
      <c r="J28" s="269"/>
      <c r="K28" s="269"/>
      <c r="L28" s="139"/>
      <c r="M28" s="139"/>
      <c r="N28" s="139"/>
      <c r="O28" s="139"/>
      <c r="P28" s="139"/>
      <c r="Q28" s="139"/>
      <c r="R28" s="139"/>
      <c r="S28" s="139"/>
      <c r="T28" s="139"/>
      <c r="U28" s="139"/>
      <c r="V28" s="139"/>
      <c r="W28" s="139"/>
      <c r="X28" s="139"/>
      <c r="Y28" s="139"/>
      <c r="Z28" s="139"/>
      <c r="AA28" s="139"/>
      <c r="AB28" s="139"/>
      <c r="AC28" s="139"/>
      <c r="AD28" s="139"/>
    </row>
    <row r="29" spans="1:30" s="13" customFormat="1" ht="15" customHeight="1" x14ac:dyDescent="0.45">
      <c r="A29" s="139"/>
      <c r="B29" s="73" t="s">
        <v>168</v>
      </c>
      <c r="C29" s="73">
        <v>0.8</v>
      </c>
      <c r="D29" s="285"/>
      <c r="E29" s="285"/>
      <c r="F29" s="285"/>
      <c r="G29" s="285"/>
      <c r="H29" s="269"/>
      <c r="I29" s="269"/>
      <c r="J29" s="269"/>
      <c r="K29" s="269"/>
      <c r="L29" s="139"/>
      <c r="M29" s="139"/>
      <c r="N29" s="139"/>
      <c r="O29" s="139"/>
      <c r="P29" s="139"/>
      <c r="Q29" s="139"/>
      <c r="R29" s="139"/>
      <c r="S29" s="139"/>
      <c r="T29" s="139"/>
      <c r="U29" s="139"/>
      <c r="V29" s="139"/>
      <c r="W29" s="139"/>
      <c r="X29" s="139"/>
      <c r="Y29" s="139"/>
      <c r="Z29" s="139"/>
      <c r="AA29" s="139"/>
      <c r="AB29" s="139"/>
      <c r="AC29" s="139"/>
      <c r="AD29" s="139"/>
    </row>
    <row r="30" spans="1:30" s="13" customFormat="1" ht="15" customHeight="1" x14ac:dyDescent="0.35">
      <c r="A30" s="139"/>
      <c r="B30" s="139"/>
      <c r="C30" s="139"/>
      <c r="D30" s="25"/>
      <c r="E30" s="25"/>
      <c r="F30" s="25"/>
      <c r="G30" s="269"/>
      <c r="H30" s="25"/>
      <c r="I30" s="269"/>
      <c r="J30" s="269"/>
      <c r="K30" s="269"/>
      <c r="L30" s="139"/>
      <c r="M30" s="139"/>
      <c r="N30" s="139"/>
      <c r="O30" s="139"/>
      <c r="P30" s="139"/>
      <c r="Q30" s="139"/>
      <c r="R30" s="139"/>
      <c r="S30" s="139"/>
      <c r="T30" s="139"/>
      <c r="U30" s="139"/>
      <c r="V30" s="139"/>
      <c r="W30" s="139"/>
      <c r="X30" s="139"/>
      <c r="Y30" s="139"/>
      <c r="Z30" s="139"/>
      <c r="AA30" s="139"/>
      <c r="AB30" s="139"/>
      <c r="AC30" s="139"/>
      <c r="AD30" s="139"/>
    </row>
    <row r="31" spans="1:30" s="13" customFormat="1" ht="15" customHeight="1" x14ac:dyDescent="0.35">
      <c r="A31" s="139"/>
      <c r="B31" s="139"/>
      <c r="C31" s="139"/>
      <c r="D31" s="25"/>
      <c r="E31" s="25"/>
      <c r="F31" s="25"/>
      <c r="G31" s="269"/>
      <c r="H31" s="25"/>
      <c r="I31" s="269"/>
      <c r="J31" s="269"/>
      <c r="K31" s="269"/>
      <c r="L31" s="139"/>
      <c r="M31" s="139"/>
      <c r="N31" s="139"/>
      <c r="O31" s="139"/>
      <c r="P31" s="139"/>
      <c r="Q31" s="139"/>
      <c r="R31" s="139"/>
      <c r="S31" s="139"/>
      <c r="T31" s="139"/>
      <c r="U31" s="139"/>
      <c r="V31" s="139"/>
      <c r="W31" s="139"/>
      <c r="X31" s="139"/>
      <c r="Y31" s="139"/>
      <c r="Z31" s="139"/>
      <c r="AA31" s="139"/>
      <c r="AB31" s="139"/>
      <c r="AC31" s="139"/>
      <c r="AD31" s="139"/>
    </row>
    <row r="32" spans="1:30" s="13" customFormat="1" ht="15" customHeight="1" x14ac:dyDescent="0.35">
      <c r="A32" s="139"/>
      <c r="B32" s="410" t="s">
        <v>169</v>
      </c>
      <c r="C32" s="410"/>
      <c r="D32" s="410"/>
      <c r="E32" s="410"/>
      <c r="F32" s="410"/>
      <c r="G32" s="179"/>
      <c r="H32" s="178"/>
      <c r="I32" s="178"/>
      <c r="J32" s="178"/>
      <c r="K32" s="178"/>
      <c r="L32" s="178"/>
      <c r="M32" s="139"/>
      <c r="N32" s="139"/>
      <c r="O32" s="139"/>
      <c r="P32" s="139"/>
      <c r="Q32" s="139"/>
      <c r="R32" s="139"/>
      <c r="S32" s="139"/>
      <c r="T32" s="139"/>
      <c r="U32" s="139"/>
      <c r="V32" s="139"/>
      <c r="W32" s="139"/>
      <c r="X32" s="139"/>
      <c r="Y32" s="139"/>
      <c r="Z32" s="139"/>
      <c r="AA32" s="139"/>
      <c r="AB32" s="139"/>
      <c r="AC32" s="139"/>
      <c r="AD32" s="139"/>
    </row>
    <row r="33" spans="2:12" s="139" customFormat="1" ht="15" customHeight="1" x14ac:dyDescent="0.35">
      <c r="B33" s="410"/>
      <c r="C33" s="410"/>
      <c r="D33" s="410"/>
      <c r="E33" s="410"/>
      <c r="F33" s="410"/>
      <c r="G33" s="179"/>
      <c r="H33" s="177"/>
      <c r="I33" s="177"/>
      <c r="J33" s="177"/>
      <c r="K33" s="177"/>
      <c r="L33" s="177"/>
    </row>
    <row r="34" spans="2:12" s="13" customFormat="1" ht="15" customHeight="1" x14ac:dyDescent="0.35">
      <c r="B34" s="139"/>
      <c r="C34" s="139"/>
      <c r="D34" s="25"/>
      <c r="E34" s="25"/>
      <c r="F34" s="25"/>
      <c r="G34" s="269"/>
      <c r="H34" s="139"/>
      <c r="I34" s="139"/>
      <c r="J34" s="139"/>
      <c r="K34" s="139"/>
      <c r="L34" s="139"/>
    </row>
    <row r="35" spans="2:12" s="13" customFormat="1" ht="15" customHeight="1" x14ac:dyDescent="0.35">
      <c r="B35" s="74" t="s">
        <v>158</v>
      </c>
      <c r="C35" s="122" t="s">
        <v>170</v>
      </c>
      <c r="D35" s="122" t="s">
        <v>171</v>
      </c>
      <c r="E35" s="122" t="s">
        <v>172</v>
      </c>
      <c r="F35" s="122" t="s">
        <v>173</v>
      </c>
      <c r="G35" s="269"/>
      <c r="H35" s="139"/>
      <c r="I35" s="139"/>
      <c r="J35" s="139"/>
      <c r="K35" s="139"/>
      <c r="L35" s="139"/>
    </row>
    <row r="36" spans="2:12" s="13" customFormat="1" ht="15" customHeight="1" x14ac:dyDescent="0.35">
      <c r="B36" s="104" t="s">
        <v>49</v>
      </c>
      <c r="C36" s="123">
        <v>0.42458298396696981</v>
      </c>
      <c r="D36" s="123">
        <v>-8.42</v>
      </c>
      <c r="E36" s="123">
        <v>0.193</v>
      </c>
      <c r="F36" s="123">
        <v>-0.14499999999999999</v>
      </c>
      <c r="G36" s="139"/>
      <c r="H36" s="139"/>
      <c r="I36" s="139"/>
      <c r="J36" s="139"/>
      <c r="K36" s="139"/>
      <c r="L36" s="139"/>
    </row>
    <row r="37" spans="2:12" s="13" customFormat="1" ht="15" customHeight="1" x14ac:dyDescent="0.35">
      <c r="B37" s="42" t="s">
        <v>76</v>
      </c>
      <c r="C37" s="123">
        <v>0.36558298396696975</v>
      </c>
      <c r="D37" s="123">
        <v>-3.9</v>
      </c>
      <c r="E37" s="123">
        <v>0.15</v>
      </c>
      <c r="F37" s="123">
        <v>-0.21600000000000003</v>
      </c>
      <c r="G37" s="139"/>
      <c r="H37" s="139"/>
      <c r="I37" s="139"/>
      <c r="J37" s="139"/>
      <c r="K37" s="139"/>
      <c r="L37" s="139"/>
    </row>
    <row r="38" spans="2:12" s="13" customFormat="1" ht="15" customHeight="1" x14ac:dyDescent="0.35">
      <c r="B38" s="104" t="s">
        <v>116</v>
      </c>
      <c r="C38" s="123">
        <v>0.52458298396696978</v>
      </c>
      <c r="D38" s="123">
        <v>-4.12</v>
      </c>
      <c r="E38" s="123">
        <v>9.7000000000000003E-2</v>
      </c>
      <c r="F38" s="123">
        <v>-0.44600000000000001</v>
      </c>
      <c r="G38" s="139"/>
      <c r="H38" s="139"/>
      <c r="I38" s="139"/>
      <c r="J38" s="139"/>
      <c r="K38" s="139"/>
      <c r="L38" s="139"/>
    </row>
    <row r="39" spans="2:12" s="13" customFormat="1" ht="15" customHeight="1" x14ac:dyDescent="0.35">
      <c r="B39" s="42" t="s">
        <v>117</v>
      </c>
      <c r="C39" s="123">
        <v>0.25974314264841181</v>
      </c>
      <c r="D39" s="123">
        <v>-5.2750080733959832</v>
      </c>
      <c r="E39" s="123">
        <v>0.10399368423252781</v>
      </c>
      <c r="F39" s="123">
        <v>-0.44691924787098247</v>
      </c>
      <c r="G39" s="139"/>
      <c r="H39" s="139"/>
      <c r="I39" s="139"/>
      <c r="J39" s="139"/>
      <c r="K39" s="139"/>
      <c r="L39" s="139"/>
    </row>
    <row r="40" spans="2:12" s="13" customFormat="1" ht="15" customHeight="1" x14ac:dyDescent="0.35">
      <c r="B40" s="104" t="s">
        <v>82</v>
      </c>
      <c r="C40" s="123">
        <v>0.91190105279102296</v>
      </c>
      <c r="D40" s="123">
        <v>-0.41330907086197238</v>
      </c>
      <c r="E40" s="123">
        <v>0.16360724421984199</v>
      </c>
      <c r="F40" s="123">
        <v>-4.276237807084881E-2</v>
      </c>
      <c r="G40" s="139"/>
      <c r="H40" s="139"/>
      <c r="I40" s="139"/>
      <c r="J40" s="139"/>
      <c r="K40" s="139"/>
      <c r="L40" s="139"/>
    </row>
    <row r="41" spans="2:12" s="13" customFormat="1" ht="15" customHeight="1" x14ac:dyDescent="0.35">
      <c r="B41" s="42" t="s">
        <v>86</v>
      </c>
      <c r="C41" s="123">
        <v>0.91161440662405901</v>
      </c>
      <c r="D41" s="123">
        <v>-3.099224524193644</v>
      </c>
      <c r="E41" s="123">
        <v>0.12488177787190649</v>
      </c>
      <c r="F41" s="123">
        <v>-0.67619382028322428</v>
      </c>
      <c r="G41" s="139"/>
      <c r="H41" s="139"/>
      <c r="I41" s="139"/>
      <c r="J41" s="139"/>
      <c r="K41" s="139"/>
      <c r="L41" s="139"/>
    </row>
    <row r="42" spans="2:12" s="13" customFormat="1" ht="15" customHeight="1" x14ac:dyDescent="0.35">
      <c r="B42" s="42" t="s">
        <v>84</v>
      </c>
      <c r="C42" s="123">
        <v>0.95544467129854405</v>
      </c>
      <c r="D42" s="123">
        <v>0.37946843399197883</v>
      </c>
      <c r="E42" s="123">
        <v>0.16223566778107415</v>
      </c>
      <c r="F42" s="123">
        <v>3.2867653408763672E-2</v>
      </c>
      <c r="G42" s="139"/>
      <c r="H42" s="139"/>
      <c r="I42" s="139"/>
      <c r="J42" s="139"/>
      <c r="K42" s="139"/>
      <c r="L42" s="139"/>
    </row>
    <row r="43" spans="2:12" s="13" customFormat="1" ht="15" customHeight="1" x14ac:dyDescent="0.35">
      <c r="B43" s="198" t="s">
        <v>88</v>
      </c>
      <c r="C43" s="124">
        <v>0.92884259509882905</v>
      </c>
      <c r="D43" s="124">
        <v>-2.6322412701099642</v>
      </c>
      <c r="E43" s="124">
        <v>0.17256384416562562</v>
      </c>
      <c r="F43" s="124">
        <v>-0.2141065630340182</v>
      </c>
      <c r="G43" s="269"/>
      <c r="H43" s="139"/>
      <c r="I43" s="139"/>
      <c r="J43" s="139"/>
      <c r="K43" s="139"/>
      <c r="L43" s="139"/>
    </row>
    <row r="44" spans="2:12" s="13" customFormat="1" ht="15" customHeight="1" x14ac:dyDescent="0.35">
      <c r="B44" s="139"/>
      <c r="C44" s="139"/>
      <c r="D44" s="139"/>
      <c r="E44" s="139"/>
      <c r="F44" s="139"/>
      <c r="G44" s="139"/>
      <c r="H44" s="139"/>
      <c r="I44" s="139"/>
      <c r="J44" s="139"/>
      <c r="K44" s="269"/>
      <c r="L44" s="139"/>
    </row>
    <row r="45" spans="2:12" s="13" customFormat="1" x14ac:dyDescent="0.35">
      <c r="B45" s="139"/>
      <c r="C45" s="139"/>
      <c r="D45" s="139"/>
      <c r="E45" s="139"/>
      <c r="F45" s="139"/>
      <c r="G45" s="139"/>
      <c r="H45" s="139"/>
      <c r="I45" s="139"/>
      <c r="J45" s="139"/>
      <c r="K45" s="139"/>
      <c r="L45" s="139"/>
    </row>
    <row r="46" spans="2:12" s="13" customFormat="1" x14ac:dyDescent="0.35">
      <c r="B46" s="409" t="s">
        <v>174</v>
      </c>
      <c r="C46" s="409"/>
      <c r="D46" s="409"/>
      <c r="E46" s="409"/>
      <c r="F46" s="409"/>
      <c r="G46" s="139"/>
      <c r="H46" s="139"/>
      <c r="I46" s="139"/>
      <c r="J46" s="139"/>
      <c r="K46" s="139"/>
      <c r="L46" s="139"/>
    </row>
    <row r="47" spans="2:12" s="13" customFormat="1" x14ac:dyDescent="0.35">
      <c r="B47" s="139"/>
      <c r="C47" s="139"/>
      <c r="D47" s="139"/>
      <c r="E47" s="139"/>
      <c r="F47" s="139"/>
      <c r="G47" s="139"/>
      <c r="H47" s="139"/>
      <c r="I47" s="139"/>
      <c r="J47" s="139"/>
      <c r="K47" s="139"/>
      <c r="L47" s="139"/>
    </row>
    <row r="48" spans="2:12" ht="15" customHeight="1" x14ac:dyDescent="0.35">
      <c r="B48" s="199" t="s">
        <v>175</v>
      </c>
      <c r="C48" s="125">
        <f>D58/C58</f>
        <v>0.45528334675539356</v>
      </c>
      <c r="D48" s="139"/>
      <c r="E48" s="139"/>
      <c r="F48" s="139"/>
      <c r="G48" s="139"/>
      <c r="H48" s="139"/>
      <c r="I48" s="139"/>
      <c r="J48" s="139"/>
      <c r="K48" s="139"/>
      <c r="L48" s="139"/>
    </row>
    <row r="49" spans="1:30" x14ac:dyDescent="0.35">
      <c r="A49" s="139"/>
      <c r="B49" s="121" t="s">
        <v>176</v>
      </c>
      <c r="C49" s="76">
        <v>0.14000000000000001</v>
      </c>
      <c r="D49" s="139"/>
      <c r="E49" s="139"/>
      <c r="F49" s="139"/>
      <c r="G49" s="139"/>
      <c r="H49" s="139"/>
      <c r="I49" s="139"/>
      <c r="J49" s="139"/>
      <c r="K49" s="139"/>
      <c r="L49" s="139"/>
      <c r="M49" s="139"/>
      <c r="N49" s="139"/>
      <c r="O49" s="139"/>
      <c r="P49" s="139"/>
      <c r="Q49" s="139"/>
      <c r="R49" s="139"/>
      <c r="S49" s="139"/>
      <c r="T49" s="139"/>
      <c r="U49" s="139"/>
      <c r="V49" s="139"/>
      <c r="W49" s="139"/>
      <c r="X49" s="139"/>
      <c r="Y49" s="139"/>
      <c r="Z49" s="139"/>
      <c r="AA49" s="139"/>
      <c r="AB49" s="139"/>
      <c r="AC49" s="139"/>
      <c r="AD49" s="139"/>
    </row>
    <row r="51" spans="1:30" s="13" customFormat="1" x14ac:dyDescent="0.35">
      <c r="A51" s="139"/>
      <c r="B51" s="139"/>
      <c r="C51" s="139"/>
      <c r="D51" s="139"/>
      <c r="E51" s="139"/>
      <c r="F51" s="139"/>
      <c r="G51" s="139"/>
      <c r="H51" s="139"/>
      <c r="I51" s="139"/>
      <c r="J51" s="139"/>
      <c r="K51" s="139"/>
      <c r="L51" s="139"/>
      <c r="M51" s="139"/>
      <c r="N51" s="139"/>
      <c r="O51" s="139"/>
      <c r="P51" s="139"/>
      <c r="Q51" s="139"/>
      <c r="R51" s="139"/>
      <c r="S51" s="139"/>
      <c r="T51" s="139"/>
      <c r="U51" s="139"/>
      <c r="V51" s="139"/>
      <c r="W51" s="139"/>
      <c r="X51" s="139"/>
      <c r="Y51" s="139"/>
      <c r="Z51" s="139"/>
      <c r="AA51" s="139"/>
      <c r="AB51" s="139"/>
      <c r="AC51" s="139"/>
      <c r="AD51" s="139"/>
    </row>
    <row r="52" spans="1:30" s="13" customFormat="1" x14ac:dyDescent="0.35">
      <c r="A52" s="139"/>
      <c r="B52" s="409" t="s">
        <v>177</v>
      </c>
      <c r="C52" s="409"/>
      <c r="D52" s="409"/>
      <c r="E52" s="409"/>
      <c r="F52" s="409"/>
      <c r="G52" s="139"/>
      <c r="H52" s="139"/>
      <c r="I52" s="139"/>
      <c r="J52" s="139"/>
      <c r="K52" s="139"/>
      <c r="L52" s="139"/>
      <c r="M52" s="139"/>
      <c r="N52" s="139"/>
      <c r="O52" s="139"/>
      <c r="P52" s="139"/>
      <c r="Q52" s="139"/>
      <c r="R52" s="139"/>
      <c r="S52" s="139"/>
      <c r="T52" s="139"/>
      <c r="U52" s="139"/>
      <c r="V52" s="139"/>
      <c r="W52" s="139"/>
      <c r="X52" s="139"/>
      <c r="Y52" s="139"/>
      <c r="Z52" s="139"/>
      <c r="AA52" s="139"/>
      <c r="AB52" s="139"/>
      <c r="AC52" s="139"/>
      <c r="AD52" s="139"/>
    </row>
    <row r="53" spans="1:30" s="13" customFormat="1" x14ac:dyDescent="0.35">
      <c r="A53" s="139"/>
      <c r="B53" s="139"/>
      <c r="C53" s="139"/>
      <c r="D53" s="139"/>
      <c r="E53" s="139"/>
      <c r="F53" s="139"/>
      <c r="G53" s="139"/>
      <c r="H53" s="139"/>
      <c r="I53" s="139"/>
      <c r="J53" s="139"/>
      <c r="K53" s="139"/>
      <c r="L53" s="139"/>
      <c r="M53" s="139"/>
      <c r="N53" s="139"/>
      <c r="O53" s="139"/>
      <c r="P53" s="139"/>
      <c r="Q53" s="139"/>
      <c r="R53" s="139"/>
      <c r="S53" s="139"/>
      <c r="T53" s="139"/>
      <c r="U53" s="139"/>
      <c r="V53" s="139"/>
      <c r="W53" s="139"/>
      <c r="X53" s="139"/>
      <c r="Y53" s="139"/>
      <c r="Z53" s="139"/>
      <c r="AA53" s="139"/>
      <c r="AB53" s="139"/>
      <c r="AC53" s="139"/>
      <c r="AD53" s="139"/>
    </row>
    <row r="54" spans="1:30" x14ac:dyDescent="0.35">
      <c r="A54" s="139"/>
      <c r="B54" s="78" t="s">
        <v>178</v>
      </c>
      <c r="C54" s="195" t="s">
        <v>179</v>
      </c>
      <c r="D54" s="195" t="s">
        <v>180</v>
      </c>
      <c r="E54" s="417" t="s">
        <v>181</v>
      </c>
      <c r="F54" s="418"/>
      <c r="G54" s="139"/>
      <c r="H54" s="139"/>
      <c r="I54" s="139"/>
      <c r="J54" s="139"/>
      <c r="K54" s="139"/>
      <c r="L54" s="139"/>
      <c r="M54" s="139"/>
      <c r="N54" s="139"/>
      <c r="O54" s="139"/>
      <c r="P54" s="139"/>
      <c r="Q54" s="139"/>
      <c r="R54" s="139"/>
      <c r="S54" s="139"/>
      <c r="T54" s="139"/>
      <c r="U54" s="139"/>
      <c r="V54" s="139"/>
      <c r="W54" s="139"/>
      <c r="X54" s="139"/>
      <c r="Y54" s="139"/>
      <c r="Z54" s="139"/>
      <c r="AA54" s="139"/>
      <c r="AB54" s="139"/>
      <c r="AC54" s="139"/>
      <c r="AD54" s="139"/>
    </row>
    <row r="55" spans="1:30" x14ac:dyDescent="0.35">
      <c r="A55" s="139"/>
      <c r="B55" s="69"/>
      <c r="C55" s="196" t="s">
        <v>182</v>
      </c>
      <c r="D55" s="196" t="s">
        <v>182</v>
      </c>
      <c r="E55" s="197" t="s">
        <v>183</v>
      </c>
      <c r="F55" s="196" t="s">
        <v>184</v>
      </c>
      <c r="G55" s="139"/>
      <c r="H55" s="139"/>
      <c r="I55" s="139"/>
      <c r="J55" s="139"/>
      <c r="K55" s="139"/>
      <c r="L55" s="139"/>
      <c r="M55" s="139"/>
      <c r="N55" s="139"/>
      <c r="O55" s="139"/>
      <c r="P55" s="139"/>
      <c r="Q55" s="139"/>
      <c r="R55" s="139"/>
      <c r="S55" s="139"/>
      <c r="T55" s="139"/>
      <c r="U55" s="139"/>
      <c r="V55" s="139"/>
      <c r="W55" s="139"/>
      <c r="X55" s="139"/>
      <c r="Y55" s="139"/>
      <c r="Z55" s="139"/>
      <c r="AA55" s="139"/>
      <c r="AB55" s="139"/>
      <c r="AC55" s="139"/>
      <c r="AD55" s="139"/>
    </row>
    <row r="56" spans="1:30" x14ac:dyDescent="0.35">
      <c r="A56" s="139"/>
      <c r="B56" s="270" t="str">
        <f>"- aus Einschlag"</f>
        <v>- aus Einschlag</v>
      </c>
      <c r="C56" s="182">
        <f>37.273+7.644</f>
        <v>44.917000000000002</v>
      </c>
      <c r="D56" s="183">
        <f>C56*$E$58</f>
        <v>20.449962086212015</v>
      </c>
      <c r="E56" s="184">
        <f>D56/C56</f>
        <v>0.45528334675539361</v>
      </c>
      <c r="F56" s="185">
        <f>C56/C$58</f>
        <v>0.95191370321705593</v>
      </c>
      <c r="G56" s="139"/>
      <c r="H56" s="139"/>
      <c r="I56" s="139"/>
      <c r="J56" s="139"/>
      <c r="K56" s="139"/>
      <c r="L56" s="139"/>
      <c r="M56" s="139"/>
      <c r="N56" s="139"/>
      <c r="O56" s="139"/>
      <c r="P56" s="139"/>
      <c r="Q56" s="139"/>
      <c r="R56" s="139"/>
      <c r="S56" s="139"/>
      <c r="T56" s="139"/>
      <c r="U56" s="139"/>
      <c r="V56" s="139"/>
      <c r="W56" s="139"/>
      <c r="X56" s="139"/>
      <c r="Y56" s="139"/>
      <c r="Z56" s="139"/>
      <c r="AA56" s="139"/>
      <c r="AB56" s="139"/>
      <c r="AC56" s="139"/>
      <c r="AD56" s="139"/>
    </row>
    <row r="57" spans="1:30" x14ac:dyDescent="0.35">
      <c r="A57" s="139"/>
      <c r="B57" s="270" t="str">
        <f>"- Altholz (Kaskadennutzung)"</f>
        <v>- Altholz (Kaskadennutzung)</v>
      </c>
      <c r="C57" s="186">
        <f>2.269</f>
        <v>2.2690000000000001</v>
      </c>
      <c r="D57" s="183">
        <f>C57*$E$58</f>
        <v>1.0330379137879881</v>
      </c>
      <c r="E57" s="184">
        <f>D57/C57</f>
        <v>0.45528334675539361</v>
      </c>
      <c r="F57" s="185">
        <f>C57/C$58</f>
        <v>4.8086296782944099E-2</v>
      </c>
      <c r="G57" s="139"/>
      <c r="H57" s="139"/>
      <c r="I57" s="139"/>
      <c r="J57" s="139"/>
      <c r="K57" s="139"/>
      <c r="L57" s="139"/>
      <c r="M57" s="139"/>
      <c r="N57" s="139"/>
      <c r="O57" s="139"/>
      <c r="P57" s="139"/>
      <c r="Q57" s="139"/>
      <c r="R57" s="139"/>
      <c r="S57" s="139"/>
      <c r="T57" s="139"/>
      <c r="U57" s="139"/>
      <c r="V57" s="139"/>
      <c r="W57" s="139"/>
      <c r="X57" s="139"/>
      <c r="Y57" s="139"/>
      <c r="Z57" s="139"/>
      <c r="AA57" s="139"/>
      <c r="AB57" s="139"/>
      <c r="AC57" s="139"/>
      <c r="AD57" s="139"/>
    </row>
    <row r="58" spans="1:30" x14ac:dyDescent="0.35">
      <c r="A58" s="139"/>
      <c r="B58" s="74" t="s">
        <v>185</v>
      </c>
      <c r="C58" s="187">
        <f>C56+C57</f>
        <v>47.186</v>
      </c>
      <c r="D58" s="188">
        <f>6.347+1.592+13.544</f>
        <v>21.483000000000001</v>
      </c>
      <c r="E58" s="189">
        <f>D58/C58</f>
        <v>0.45528334675539356</v>
      </c>
      <c r="F58" s="190">
        <f>F56+F57</f>
        <v>1</v>
      </c>
      <c r="G58" s="139"/>
      <c r="H58" s="139"/>
      <c r="I58" s="139"/>
      <c r="J58" s="139"/>
      <c r="K58" s="139"/>
      <c r="L58" s="139"/>
      <c r="M58" s="139"/>
      <c r="N58" s="139"/>
      <c r="O58" s="139"/>
      <c r="P58" s="139"/>
      <c r="Q58" s="139"/>
      <c r="R58" s="139"/>
      <c r="S58" s="139"/>
      <c r="T58" s="139"/>
      <c r="U58" s="139"/>
      <c r="V58" s="139"/>
      <c r="W58" s="139"/>
      <c r="X58" s="139"/>
      <c r="Y58" s="139"/>
      <c r="Z58" s="139"/>
      <c r="AA58" s="139"/>
      <c r="AB58" s="139"/>
      <c r="AC58" s="139"/>
      <c r="AD58" s="139"/>
    </row>
    <row r="59" spans="1:30" x14ac:dyDescent="0.35">
      <c r="A59" s="139"/>
      <c r="B59" s="77" t="s">
        <v>186</v>
      </c>
      <c r="C59" s="67"/>
      <c r="D59" s="67"/>
      <c r="E59" s="67"/>
      <c r="F59" s="67"/>
      <c r="G59" s="139"/>
      <c r="H59" s="139"/>
      <c r="I59" s="139"/>
      <c r="J59" s="139"/>
      <c r="K59" s="139"/>
      <c r="L59" s="139"/>
      <c r="M59" s="139"/>
      <c r="N59" s="139"/>
      <c r="O59" s="139"/>
      <c r="P59" s="139"/>
      <c r="Q59" s="139"/>
      <c r="R59" s="139"/>
      <c r="S59" s="139"/>
      <c r="T59" s="139"/>
      <c r="U59" s="139"/>
      <c r="V59" s="139"/>
      <c r="W59" s="139"/>
      <c r="X59" s="139"/>
      <c r="Y59" s="139"/>
      <c r="Z59" s="139"/>
      <c r="AA59" s="139"/>
      <c r="AB59" s="139"/>
      <c r="AC59" s="139"/>
      <c r="AD59" s="139"/>
    </row>
    <row r="61" spans="1:30" s="13" customFormat="1" x14ac:dyDescent="0.35">
      <c r="A61" s="139"/>
      <c r="B61" s="139"/>
      <c r="C61" s="139"/>
      <c r="D61" s="139"/>
      <c r="E61" s="139"/>
      <c r="F61" s="139"/>
      <c r="G61" s="139"/>
      <c r="H61" s="139"/>
      <c r="I61" s="139"/>
      <c r="J61" s="139"/>
      <c r="K61" s="139"/>
      <c r="L61" s="139"/>
      <c r="M61" s="139"/>
      <c r="N61" s="139"/>
      <c r="O61" s="139"/>
      <c r="P61" s="139"/>
      <c r="Q61" s="139"/>
      <c r="R61" s="139"/>
      <c r="S61" s="139"/>
      <c r="T61" s="139"/>
      <c r="U61" s="139"/>
      <c r="V61" s="139"/>
      <c r="W61" s="139"/>
      <c r="X61" s="139"/>
      <c r="Y61" s="139"/>
      <c r="Z61" s="139"/>
      <c r="AA61" s="139"/>
      <c r="AB61" s="139"/>
      <c r="AC61" s="139"/>
      <c r="AD61" s="139"/>
    </row>
    <row r="62" spans="1:30" s="13" customFormat="1" ht="18.5" x14ac:dyDescent="0.45">
      <c r="A62" s="72" t="s">
        <v>187</v>
      </c>
      <c r="B62" s="72"/>
      <c r="C62" s="72"/>
      <c r="D62" s="72"/>
      <c r="E62" s="72"/>
      <c r="F62" s="72"/>
      <c r="G62" s="72"/>
      <c r="H62" s="139"/>
      <c r="I62" s="139"/>
      <c r="J62" s="139"/>
      <c r="K62" s="139"/>
      <c r="L62" s="139"/>
      <c r="M62" s="139"/>
      <c r="N62" s="139"/>
      <c r="O62" s="139"/>
      <c r="P62" s="139"/>
      <c r="Q62" s="139"/>
      <c r="R62" s="139"/>
      <c r="S62" s="139"/>
      <c r="T62" s="139"/>
      <c r="U62" s="139"/>
      <c r="V62" s="139"/>
      <c r="W62" s="139"/>
      <c r="X62" s="139"/>
      <c r="Y62" s="139"/>
      <c r="Z62" s="139"/>
      <c r="AA62" s="139"/>
      <c r="AB62" s="139"/>
      <c r="AC62" s="139"/>
      <c r="AD62" s="139"/>
    </row>
    <row r="64" spans="1:30" ht="15" customHeight="1" x14ac:dyDescent="0.35">
      <c r="A64" s="139"/>
      <c r="B64" s="416" t="s">
        <v>188</v>
      </c>
      <c r="C64" s="416"/>
      <c r="D64" s="80"/>
      <c r="E64" s="39"/>
      <c r="F64" s="50"/>
      <c r="G64" s="39"/>
      <c r="H64" s="39"/>
      <c r="I64" s="39"/>
      <c r="J64" s="39"/>
      <c r="K64" s="39"/>
      <c r="L64" s="139"/>
      <c r="M64" s="139"/>
      <c r="N64" s="139"/>
      <c r="O64" s="139"/>
      <c r="P64" s="139"/>
      <c r="Q64" s="139"/>
      <c r="R64" s="139"/>
      <c r="S64" s="139"/>
      <c r="T64" s="139"/>
      <c r="U64" s="139"/>
      <c r="V64" s="139"/>
      <c r="W64" s="139"/>
      <c r="X64" s="139"/>
      <c r="Y64" s="139"/>
      <c r="Z64" s="139"/>
      <c r="AA64" s="139"/>
      <c r="AB64" s="139"/>
      <c r="AC64" s="139"/>
      <c r="AD64" s="139"/>
    </row>
    <row r="65" spans="2:30" x14ac:dyDescent="0.35">
      <c r="B65" s="39"/>
      <c r="C65" s="49"/>
      <c r="D65" s="39"/>
      <c r="E65" s="39"/>
      <c r="F65" s="139"/>
      <c r="G65" s="139"/>
      <c r="H65" s="139"/>
      <c r="I65" s="139"/>
      <c r="J65" s="139"/>
      <c r="K65" s="139"/>
      <c r="L65" s="139"/>
      <c r="M65" s="139"/>
      <c r="N65" s="139"/>
      <c r="O65" s="139"/>
      <c r="P65" s="139"/>
      <c r="Q65" s="139"/>
      <c r="R65" s="139"/>
      <c r="S65" s="139"/>
      <c r="T65" s="139"/>
      <c r="U65" s="139"/>
      <c r="V65" s="139"/>
      <c r="W65" s="139"/>
      <c r="X65" s="139"/>
      <c r="Y65" s="139"/>
      <c r="Z65" s="139"/>
      <c r="AA65" s="139"/>
      <c r="AB65" s="139"/>
      <c r="AC65" s="139"/>
      <c r="AD65" s="139"/>
    </row>
    <row r="66" spans="2:30" ht="15" customHeight="1" x14ac:dyDescent="0.35">
      <c r="B66" s="82" t="s">
        <v>189</v>
      </c>
      <c r="C66" s="75">
        <v>1.5</v>
      </c>
      <c r="D66" s="24"/>
      <c r="E66" s="24"/>
      <c r="F66" s="139"/>
      <c r="G66" s="139"/>
      <c r="H66" s="139"/>
      <c r="I66" s="139"/>
      <c r="J66" s="139"/>
      <c r="K66" s="139"/>
      <c r="L66" s="139"/>
      <c r="M66" s="139"/>
      <c r="N66" s="139"/>
      <c r="O66" s="139"/>
      <c r="P66" s="139"/>
      <c r="Q66" s="139"/>
      <c r="R66" s="139"/>
      <c r="S66" s="139"/>
      <c r="T66" s="139"/>
      <c r="U66" s="139"/>
      <c r="V66" s="139"/>
      <c r="W66" s="139"/>
      <c r="X66" s="139"/>
      <c r="Y66" s="139"/>
      <c r="Z66" s="139"/>
      <c r="AA66" s="139"/>
      <c r="AB66" s="139"/>
      <c r="AC66" s="139"/>
      <c r="AD66" s="139"/>
    </row>
    <row r="67" spans="2:30" x14ac:dyDescent="0.35">
      <c r="B67" s="83" t="s">
        <v>190</v>
      </c>
      <c r="C67" s="70">
        <v>0.67</v>
      </c>
      <c r="D67" s="24"/>
      <c r="E67" s="24"/>
      <c r="F67" s="139"/>
      <c r="G67" s="139"/>
      <c r="H67" s="139"/>
      <c r="I67" s="139"/>
      <c r="J67" s="139"/>
      <c r="K67" s="139"/>
      <c r="L67" s="139"/>
      <c r="M67" s="139"/>
      <c r="N67" s="139"/>
      <c r="O67" s="139"/>
      <c r="P67" s="139"/>
      <c r="Q67" s="139"/>
      <c r="R67" s="139"/>
      <c r="S67" s="139"/>
      <c r="T67" s="139"/>
      <c r="U67" s="139"/>
      <c r="V67" s="139"/>
      <c r="W67" s="139"/>
      <c r="X67" s="139"/>
      <c r="Y67" s="139"/>
      <c r="Z67" s="139"/>
      <c r="AA67" s="139"/>
      <c r="AB67" s="139"/>
      <c r="AC67" s="139"/>
      <c r="AD67" s="139"/>
    </row>
    <row r="69" spans="2:30" x14ac:dyDescent="0.35">
      <c r="B69" s="138"/>
      <c r="C69" s="138"/>
      <c r="D69" s="139"/>
      <c r="E69" s="139"/>
      <c r="F69" s="139"/>
      <c r="G69" s="139"/>
      <c r="H69" s="139"/>
      <c r="I69" s="139"/>
      <c r="J69" s="139"/>
      <c r="K69" s="139"/>
      <c r="L69" s="139"/>
      <c r="M69" s="139"/>
      <c r="N69" s="139"/>
      <c r="O69" s="139"/>
      <c r="P69" s="139"/>
      <c r="Q69" s="139"/>
      <c r="R69" s="139"/>
      <c r="S69" s="139"/>
      <c r="T69" s="139"/>
      <c r="U69" s="139"/>
      <c r="V69" s="139"/>
      <c r="W69" s="139"/>
      <c r="X69" s="139"/>
      <c r="Y69" s="139"/>
      <c r="Z69" s="139"/>
      <c r="AA69" s="139"/>
      <c r="AB69" s="139"/>
      <c r="AC69" s="139"/>
      <c r="AD69" s="139"/>
    </row>
    <row r="70" spans="2:30" x14ac:dyDescent="0.35">
      <c r="B70" s="409" t="s">
        <v>191</v>
      </c>
      <c r="C70" s="409"/>
      <c r="D70" s="409"/>
      <c r="E70" s="409"/>
      <c r="F70" s="409"/>
      <c r="G70" s="139"/>
      <c r="H70" s="139"/>
      <c r="I70" s="139"/>
      <c r="J70" s="139"/>
      <c r="K70" s="139"/>
      <c r="L70" s="139"/>
      <c r="M70" s="139"/>
      <c r="N70" s="139"/>
      <c r="O70" s="139"/>
      <c r="P70" s="139"/>
      <c r="Q70" s="139"/>
      <c r="R70" s="139"/>
      <c r="S70" s="139"/>
      <c r="T70" s="139"/>
      <c r="U70" s="139"/>
      <c r="V70" s="139"/>
      <c r="W70" s="139"/>
      <c r="X70" s="139"/>
      <c r="Y70" s="139"/>
      <c r="Z70" s="139"/>
      <c r="AA70" s="139"/>
      <c r="AB70" s="139"/>
      <c r="AC70" s="139"/>
      <c r="AD70" s="139"/>
    </row>
    <row r="72" spans="2:30" s="13" customFormat="1" x14ac:dyDescent="0.35">
      <c r="B72" s="199" t="s">
        <v>192</v>
      </c>
      <c r="C72" s="200">
        <f>D57/D56</f>
        <v>5.0515395062003254E-2</v>
      </c>
      <c r="D72" s="81"/>
      <c r="E72" s="81"/>
      <c r="F72" s="81"/>
      <c r="G72" s="139"/>
      <c r="H72" s="139"/>
      <c r="I72" s="139"/>
      <c r="J72" s="139"/>
      <c r="K72" s="139"/>
      <c r="L72" s="139"/>
      <c r="M72" s="139"/>
      <c r="N72" s="139"/>
      <c r="O72" s="139"/>
      <c r="P72" s="139"/>
      <c r="Q72" s="139"/>
      <c r="R72" s="139"/>
      <c r="S72" s="139"/>
      <c r="T72" s="139"/>
      <c r="U72" s="139"/>
      <c r="V72" s="139"/>
      <c r="W72" s="139"/>
      <c r="X72" s="139"/>
      <c r="Y72" s="139"/>
      <c r="Z72" s="139"/>
      <c r="AA72" s="139"/>
      <c r="AB72" s="139"/>
      <c r="AC72" s="139"/>
      <c r="AD72" s="139"/>
    </row>
    <row r="73" spans="2:30" s="139" customFormat="1" x14ac:dyDescent="0.35">
      <c r="B73" s="77" t="s">
        <v>193</v>
      </c>
      <c r="C73" s="67"/>
    </row>
    <row r="76" spans="2:30" ht="15" customHeight="1" x14ac:dyDescent="0.35">
      <c r="B76" s="415" t="s">
        <v>194</v>
      </c>
      <c r="C76" s="415"/>
      <c r="D76" s="415"/>
      <c r="E76" s="415"/>
      <c r="F76" s="415"/>
      <c r="G76" s="415"/>
      <c r="H76" s="139"/>
      <c r="I76" s="139"/>
      <c r="J76" s="139"/>
      <c r="K76" s="139"/>
      <c r="L76" s="139"/>
      <c r="M76" s="139"/>
      <c r="N76" s="139"/>
      <c r="O76" s="139"/>
      <c r="P76" s="139"/>
      <c r="Q76" s="139"/>
      <c r="R76" s="139"/>
      <c r="S76" s="139"/>
      <c r="T76" s="139"/>
      <c r="U76" s="139"/>
      <c r="V76" s="139"/>
      <c r="W76" s="139"/>
      <c r="X76" s="139"/>
      <c r="Y76" s="139"/>
      <c r="Z76" s="139"/>
      <c r="AA76" s="139"/>
      <c r="AB76" s="139"/>
      <c r="AC76" s="139"/>
      <c r="AD76" s="139"/>
    </row>
    <row r="77" spans="2:30" s="13" customFormat="1" x14ac:dyDescent="0.35">
      <c r="B77" s="139"/>
      <c r="C77" s="139"/>
      <c r="D77" s="139"/>
      <c r="E77" s="139"/>
      <c r="F77" s="139"/>
      <c r="G77" s="139"/>
      <c r="H77" s="139"/>
      <c r="I77" s="139"/>
      <c r="J77" s="139"/>
      <c r="K77" s="139"/>
      <c r="L77" s="139"/>
      <c r="M77" s="139"/>
      <c r="N77" s="139"/>
      <c r="O77" s="139"/>
      <c r="P77" s="139"/>
      <c r="Q77" s="139"/>
      <c r="R77" s="139"/>
      <c r="S77" s="139"/>
      <c r="T77" s="139"/>
      <c r="U77" s="139"/>
      <c r="V77" s="139"/>
      <c r="W77" s="139"/>
      <c r="X77" s="139"/>
      <c r="Y77" s="139"/>
      <c r="Z77" s="139"/>
      <c r="AA77" s="139"/>
      <c r="AB77" s="139"/>
      <c r="AC77" s="139"/>
      <c r="AD77" s="139"/>
    </row>
    <row r="78" spans="2:30" x14ac:dyDescent="0.35">
      <c r="B78" s="78" t="s">
        <v>195</v>
      </c>
      <c r="C78" s="79">
        <v>6.8559999999999999</v>
      </c>
      <c r="D78" s="139"/>
      <c r="E78" s="139"/>
      <c r="F78" s="139"/>
      <c r="G78" s="139"/>
      <c r="H78" s="139"/>
      <c r="I78" s="139"/>
      <c r="J78" s="139"/>
      <c r="K78" s="139"/>
      <c r="L78" s="139"/>
      <c r="M78" s="139"/>
      <c r="N78" s="139"/>
      <c r="O78" s="139"/>
      <c r="P78" s="139"/>
      <c r="Q78" s="139"/>
      <c r="R78" s="139"/>
      <c r="S78" s="139"/>
      <c r="T78" s="139"/>
      <c r="U78" s="139"/>
      <c r="V78" s="139"/>
      <c r="W78" s="139"/>
      <c r="X78" s="139"/>
      <c r="Y78" s="139"/>
      <c r="Z78" s="139"/>
      <c r="AA78" s="139"/>
      <c r="AB78" s="139"/>
      <c r="AC78" s="139"/>
      <c r="AD78" s="139"/>
    </row>
    <row r="79" spans="2:30" x14ac:dyDescent="0.35">
      <c r="B79" s="104" t="str">
        <f>"- Verhältnis zum Einschlag (Stamm-, Industrieholz) [%]"</f>
        <v>- Verhältnis zum Einschlag (Stamm-, Industrieholz) [%]</v>
      </c>
      <c r="C79" s="180">
        <f>C78/C56</f>
        <v>0.15263708618117861</v>
      </c>
      <c r="D79" s="139"/>
      <c r="E79" s="139"/>
      <c r="F79" s="139"/>
      <c r="G79" s="139"/>
      <c r="H79" s="139"/>
      <c r="I79" s="139"/>
      <c r="J79" s="139"/>
      <c r="K79" s="139"/>
      <c r="L79" s="139"/>
      <c r="M79" s="139"/>
      <c r="N79" s="139"/>
      <c r="O79" s="139"/>
      <c r="P79" s="139"/>
      <c r="Q79" s="139"/>
      <c r="R79" s="139"/>
      <c r="S79" s="139"/>
      <c r="T79" s="139"/>
      <c r="U79" s="139"/>
      <c r="V79" s="139"/>
      <c r="W79" s="139"/>
      <c r="X79" s="139"/>
      <c r="Y79" s="139"/>
      <c r="Z79" s="139"/>
      <c r="AA79" s="139"/>
      <c r="AB79" s="139"/>
      <c r="AC79" s="139"/>
      <c r="AD79" s="139"/>
    </row>
    <row r="80" spans="2:30" x14ac:dyDescent="0.35">
      <c r="B80" s="77" t="s">
        <v>196</v>
      </c>
      <c r="C80" s="67"/>
      <c r="D80" s="139"/>
      <c r="E80" s="139"/>
      <c r="F80" s="139"/>
      <c r="G80" s="139"/>
      <c r="H80" s="139"/>
      <c r="I80" s="139"/>
      <c r="J80" s="139"/>
      <c r="K80" s="139"/>
      <c r="L80" s="139"/>
      <c r="M80" s="139"/>
      <c r="N80" s="139"/>
      <c r="O80" s="139"/>
      <c r="P80" s="139"/>
      <c r="Q80" s="139"/>
      <c r="R80" s="139"/>
      <c r="S80" s="139"/>
      <c r="T80" s="139"/>
      <c r="U80" s="139"/>
      <c r="V80" s="139"/>
      <c r="W80" s="139"/>
      <c r="X80" s="139"/>
      <c r="Y80" s="139"/>
      <c r="Z80" s="139"/>
      <c r="AA80" s="139"/>
      <c r="AB80" s="139"/>
      <c r="AC80" s="139"/>
      <c r="AD80" s="139"/>
    </row>
    <row r="84" spans="2:4" x14ac:dyDescent="0.35">
      <c r="B84" s="259" t="str">
        <f>Eiche!A47</f>
        <v>Klimarechner DFWR, Stand: 21.06.2018</v>
      </c>
      <c r="C84" s="259"/>
      <c r="D84" s="259"/>
    </row>
  </sheetData>
  <sheetProtection algorithmName="SHA-512" hashValue="xprfsUBU2u6txW0413cXJ3NTImicUKhJWhZDbC77LfVxYiRkuAyM0AvvOYeTZYzieqf3AvYWlfjeQgHllseDPA==" saltValue="/qKpmcPjOpHR1PE79J7QrA==" spinCount="100000" sheet="1" objects="1" scenarios="1"/>
  <sortState xmlns:xlrd2="http://schemas.microsoft.com/office/spreadsheetml/2017/richdata2" ref="C36:C43">
    <sortCondition ref="C36"/>
  </sortState>
  <dataConsolidate link="1"/>
  <mergeCells count="13">
    <mergeCell ref="B70:F70"/>
    <mergeCell ref="B76:G76"/>
    <mergeCell ref="B64:C64"/>
    <mergeCell ref="B52:F52"/>
    <mergeCell ref="E54:F54"/>
    <mergeCell ref="B46:F46"/>
    <mergeCell ref="B32:F33"/>
    <mergeCell ref="B27:C27"/>
    <mergeCell ref="A1:B1"/>
    <mergeCell ref="A25:B25"/>
    <mergeCell ref="B17:D17"/>
    <mergeCell ref="B18:D18"/>
    <mergeCell ref="A3:B3"/>
  </mergeCells>
  <printOptions headings="1"/>
  <pageMargins left="0.70866141732283472" right="0.70866141732283472" top="0.78740157480314965" bottom="0.78740157480314965" header="0.51181102362204722" footer="0.51181102362204722"/>
  <pageSetup paperSize="9" scale="25" firstPageNumber="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19"/>
  <sheetViews>
    <sheetView workbookViewId="0">
      <selection activeCell="A11" sqref="A11"/>
    </sheetView>
  </sheetViews>
  <sheetFormatPr baseColWidth="10" defaultColWidth="11.453125" defaultRowHeight="14.5" x14ac:dyDescent="0.35"/>
  <cols>
    <col min="1" max="1" width="72" bestFit="1" customWidth="1"/>
    <col min="2" max="2" width="15" bestFit="1" customWidth="1"/>
    <col min="3" max="3" width="22.54296875" bestFit="1" customWidth="1"/>
    <col min="4" max="4" width="11.81640625" bestFit="1" customWidth="1"/>
    <col min="5" max="5" width="9" bestFit="1" customWidth="1"/>
    <col min="9" max="9" width="11.453125" style="137"/>
  </cols>
  <sheetData>
    <row r="1" spans="1:10" ht="23.5" x14ac:dyDescent="0.55000000000000004">
      <c r="A1" s="260" t="s">
        <v>197</v>
      </c>
      <c r="B1" s="260"/>
      <c r="C1" s="260"/>
      <c r="D1" s="260"/>
      <c r="E1" s="260"/>
      <c r="F1" s="260"/>
      <c r="G1" s="260"/>
      <c r="H1" s="260"/>
      <c r="I1" s="139"/>
      <c r="J1" s="139"/>
    </row>
    <row r="2" spans="1:10" s="139" customFormat="1" x14ac:dyDescent="0.35">
      <c r="A2" s="140"/>
    </row>
    <row r="3" spans="1:10" ht="16.5" x14ac:dyDescent="0.45">
      <c r="A3" s="211" t="s">
        <v>198</v>
      </c>
      <c r="B3" s="208" t="s">
        <v>146</v>
      </c>
      <c r="C3" s="212">
        <f>Hauptergebnisse!N36</f>
        <v>0</v>
      </c>
      <c r="D3" s="202"/>
      <c r="E3" s="202"/>
      <c r="F3" s="202"/>
      <c r="G3" s="202"/>
      <c r="H3" s="202"/>
      <c r="I3" s="202"/>
      <c r="J3" s="202"/>
    </row>
    <row r="4" spans="1:10" ht="16.5" x14ac:dyDescent="0.45">
      <c r="A4" s="201" t="s">
        <v>199</v>
      </c>
      <c r="B4" s="202" t="s">
        <v>146</v>
      </c>
      <c r="C4" s="202">
        <v>11.4</v>
      </c>
      <c r="D4" s="202"/>
      <c r="E4" s="202"/>
      <c r="F4" s="202"/>
      <c r="G4" s="202"/>
      <c r="H4" s="202"/>
      <c r="I4" s="202"/>
      <c r="J4" s="202"/>
    </row>
    <row r="5" spans="1:10" x14ac:dyDescent="0.35">
      <c r="A5" s="83" t="s">
        <v>200</v>
      </c>
      <c r="B5" s="213" t="s">
        <v>201</v>
      </c>
      <c r="C5" s="214">
        <f>C3/C4</f>
        <v>0</v>
      </c>
      <c r="D5" s="202"/>
      <c r="E5" s="202"/>
      <c r="F5" s="202"/>
      <c r="G5" s="202"/>
      <c r="H5" s="202"/>
      <c r="I5" s="202"/>
      <c r="J5" s="202"/>
    </row>
    <row r="6" spans="1:10" s="139" customFormat="1" x14ac:dyDescent="0.35">
      <c r="A6" s="215"/>
      <c r="B6" s="192"/>
      <c r="C6" s="216"/>
      <c r="D6" s="202"/>
      <c r="E6" s="202"/>
      <c r="F6" s="202"/>
      <c r="G6" s="202"/>
      <c r="H6" s="202"/>
      <c r="I6" s="202"/>
      <c r="J6" s="202"/>
    </row>
    <row r="7" spans="1:10" x14ac:dyDescent="0.35">
      <c r="A7" s="139"/>
      <c r="B7" s="202"/>
      <c r="C7" s="202"/>
      <c r="D7" s="202"/>
      <c r="E7" s="202"/>
      <c r="F7" s="202"/>
      <c r="G7" s="202"/>
      <c r="H7" s="202"/>
      <c r="I7" s="202"/>
      <c r="J7" s="202"/>
    </row>
    <row r="8" spans="1:10" ht="18.75" customHeight="1" x14ac:dyDescent="0.35">
      <c r="A8" s="34"/>
      <c r="B8" s="204" t="s">
        <v>202</v>
      </c>
      <c r="C8" s="204" t="s">
        <v>203</v>
      </c>
      <c r="D8" s="204" t="s">
        <v>131</v>
      </c>
      <c r="E8" s="218" t="s">
        <v>204</v>
      </c>
      <c r="F8" s="205"/>
      <c r="G8" s="202"/>
      <c r="H8" s="202"/>
      <c r="I8" s="202"/>
      <c r="J8" s="202"/>
    </row>
    <row r="9" spans="1:10" s="139" customFormat="1" x14ac:dyDescent="0.35">
      <c r="A9" s="66"/>
      <c r="B9" s="210" t="s">
        <v>205</v>
      </c>
      <c r="C9" s="210" t="s">
        <v>205</v>
      </c>
      <c r="D9" s="210" t="s">
        <v>205</v>
      </c>
      <c r="E9" s="219" t="s">
        <v>205</v>
      </c>
      <c r="F9" s="205"/>
      <c r="G9" s="202"/>
      <c r="H9" s="202"/>
      <c r="I9" s="202"/>
      <c r="J9" s="202"/>
    </row>
    <row r="10" spans="1:10" x14ac:dyDescent="0.35">
      <c r="A10" s="139" t="str">
        <f>""&amp;Eingabe!C4&amp;""</f>
        <v/>
      </c>
      <c r="B10" s="193">
        <f>Hauptergebnisse!M23</f>
        <v>0</v>
      </c>
      <c r="C10" s="193">
        <f>Hauptergebnisse!M25</f>
        <v>0</v>
      </c>
      <c r="D10" s="193">
        <f>Hauptergebnisse!M34</f>
        <v>0</v>
      </c>
      <c r="E10" s="220">
        <f>SUM(B10:D10)</f>
        <v>0</v>
      </c>
      <c r="F10" s="202"/>
      <c r="G10" s="202"/>
      <c r="H10" s="202"/>
      <c r="I10" s="202"/>
      <c r="J10" s="202"/>
    </row>
    <row r="11" spans="1:10" x14ac:dyDescent="0.35">
      <c r="A11" s="66" t="s">
        <v>206</v>
      </c>
      <c r="B11" s="206">
        <v>1.3597103070765462</v>
      </c>
      <c r="C11" s="206">
        <v>0.22282460312421057</v>
      </c>
      <c r="D11" s="206">
        <v>6.759754577214526</v>
      </c>
      <c r="E11" s="221">
        <f>SUM(B11:D11)</f>
        <v>8.3422894874152824</v>
      </c>
      <c r="F11" s="202"/>
      <c r="G11" s="202"/>
      <c r="H11" s="202"/>
      <c r="I11" s="202"/>
      <c r="J11" s="202"/>
    </row>
    <row r="12" spans="1:10" s="139" customFormat="1" x14ac:dyDescent="0.35">
      <c r="A12" s="138"/>
      <c r="B12" s="217"/>
      <c r="C12" s="217"/>
      <c r="D12" s="217"/>
      <c r="E12" s="217"/>
      <c r="F12" s="202"/>
      <c r="G12" s="202"/>
      <c r="H12" s="202"/>
      <c r="I12" s="202"/>
      <c r="J12" s="202"/>
    </row>
    <row r="13" spans="1:10" x14ac:dyDescent="0.35">
      <c r="A13" s="139"/>
      <c r="B13" s="202"/>
      <c r="C13" s="202"/>
      <c r="D13" s="202"/>
      <c r="E13" s="202"/>
      <c r="F13" s="202"/>
      <c r="G13" s="202"/>
      <c r="H13" s="202"/>
      <c r="I13" s="202"/>
      <c r="J13" s="202"/>
    </row>
    <row r="14" spans="1:10" x14ac:dyDescent="0.35">
      <c r="A14" s="67"/>
      <c r="B14" s="194" t="str">
        <f>Hauptergebnisse!E6</f>
        <v>Eiche</v>
      </c>
      <c r="C14" s="194" t="str">
        <f>Hauptergebnisse!F6</f>
        <v>Buche</v>
      </c>
      <c r="D14" s="194" t="str">
        <f>Hauptergebnisse!G6</f>
        <v>ALh</v>
      </c>
      <c r="E14" s="194" t="str">
        <f>Hauptergebnisse!H6</f>
        <v>ALn</v>
      </c>
      <c r="F14" s="194" t="str">
        <f>Hauptergebnisse!I6</f>
        <v>Fichte</v>
      </c>
      <c r="G14" s="194" t="str">
        <f>Hauptergebnisse!J6</f>
        <v>Douglasie</v>
      </c>
      <c r="H14" s="194" t="str">
        <f>Hauptergebnisse!K6</f>
        <v>Kiefer</v>
      </c>
      <c r="I14" s="194" t="str">
        <f>Hauptergebnisse!L6</f>
        <v>Lärche</v>
      </c>
      <c r="J14" s="222" t="s">
        <v>207</v>
      </c>
    </row>
    <row r="15" spans="1:10" x14ac:dyDescent="0.35">
      <c r="A15" s="34" t="s">
        <v>208</v>
      </c>
      <c r="B15" s="207" t="e">
        <f>IF(Hauptergebnisse!E8="",0,Hauptergebnisse!E8/Hauptergebnisse!$N$8)</f>
        <v>#DIV/0!</v>
      </c>
      <c r="C15" s="207" t="e">
        <f>IF(Hauptergebnisse!F8="",0,Hauptergebnisse!F8/Hauptergebnisse!$N$8)</f>
        <v>#DIV/0!</v>
      </c>
      <c r="D15" s="207" t="e">
        <f>IF(Hauptergebnisse!G8="",0,Hauptergebnisse!G8/Hauptergebnisse!$N$8)</f>
        <v>#DIV/0!</v>
      </c>
      <c r="E15" s="207" t="e">
        <f>IF(Hauptergebnisse!H8="",0,Hauptergebnisse!H8/Hauptergebnisse!$N$8)</f>
        <v>#DIV/0!</v>
      </c>
      <c r="F15" s="207" t="e">
        <f>IF(Hauptergebnisse!I8="",0,Hauptergebnisse!I8/Hauptergebnisse!$N$8)</f>
        <v>#DIV/0!</v>
      </c>
      <c r="G15" s="207" t="e">
        <f>IF(Hauptergebnisse!J8="",0,Hauptergebnisse!J8/Hauptergebnisse!$N$8)</f>
        <v>#DIV/0!</v>
      </c>
      <c r="H15" s="207" t="e">
        <f>IF(Hauptergebnisse!K8="",0,Hauptergebnisse!K8/Hauptergebnisse!$N$8)</f>
        <v>#DIV/0!</v>
      </c>
      <c r="I15" s="207" t="e">
        <f>IF(Hauptergebnisse!L8="",0,Hauptergebnisse!L8/Hauptergebnisse!$N$8)</f>
        <v>#DIV/0!</v>
      </c>
      <c r="J15" s="223" t="e">
        <f>SUM(B15:I15)</f>
        <v>#DIV/0!</v>
      </c>
    </row>
    <row r="16" spans="1:10" ht="16.5" x14ac:dyDescent="0.45">
      <c r="A16" s="139" t="s">
        <v>209</v>
      </c>
      <c r="B16" s="203">
        <f>IF(Hauptergebnisse!E8="",0,Hauptergebnisse!E8*Hauptergebnisse!E36)</f>
        <v>0</v>
      </c>
      <c r="C16" s="203">
        <f>IF(Hauptergebnisse!F8="",0,Hauptergebnisse!F8*Hauptergebnisse!F36)</f>
        <v>0</v>
      </c>
      <c r="D16" s="203">
        <f>IF(Hauptergebnisse!G8="",0,Hauptergebnisse!G8*Hauptergebnisse!G36)</f>
        <v>0</v>
      </c>
      <c r="E16" s="203">
        <f>IF(Hauptergebnisse!H8="",0,Hauptergebnisse!H8*Hauptergebnisse!H36)</f>
        <v>0</v>
      </c>
      <c r="F16" s="203">
        <f>IF(Hauptergebnisse!I8="",0,Hauptergebnisse!I8*Hauptergebnisse!I36)</f>
        <v>0</v>
      </c>
      <c r="G16" s="203">
        <f>IF(Hauptergebnisse!J8="",0,Hauptergebnisse!J8*Hauptergebnisse!J36)</f>
        <v>0</v>
      </c>
      <c r="H16" s="203">
        <f>IF(Hauptergebnisse!K8="",0,Hauptergebnisse!K8*Hauptergebnisse!K36)</f>
        <v>0</v>
      </c>
      <c r="I16" s="203">
        <f>IF(Hauptergebnisse!L8="",0,Hauptergebnisse!L8*Hauptergebnisse!L36)</f>
        <v>0</v>
      </c>
      <c r="J16" s="224">
        <f>SUM(B16:I16)</f>
        <v>0</v>
      </c>
    </row>
    <row r="17" spans="1:10" x14ac:dyDescent="0.35">
      <c r="A17" s="66" t="s">
        <v>210</v>
      </c>
      <c r="B17" s="209" t="e">
        <f>IF(Hauptergebnisse!E8="",0,B16/$J$16)</f>
        <v>#DIV/0!</v>
      </c>
      <c r="C17" s="209" t="e">
        <f>IF(Hauptergebnisse!F8="",0,C16/$J$16)</f>
        <v>#DIV/0!</v>
      </c>
      <c r="D17" s="209" t="e">
        <f>IF(Hauptergebnisse!G8="",0,D16/$J$16)</f>
        <v>#DIV/0!</v>
      </c>
      <c r="E17" s="209" t="e">
        <f>IF(Hauptergebnisse!H8="",0,E16/$J$16)</f>
        <v>#DIV/0!</v>
      </c>
      <c r="F17" s="209" t="e">
        <f>IF(Hauptergebnisse!I8="",0,F16/$J$16)</f>
        <v>#DIV/0!</v>
      </c>
      <c r="G17" s="209" t="e">
        <f>IF(Hauptergebnisse!J8="",0,G16/$J$16)</f>
        <v>#DIV/0!</v>
      </c>
      <c r="H17" s="209" t="e">
        <f>IF(Hauptergebnisse!K8="",0,H16/$J$16)</f>
        <v>#DIV/0!</v>
      </c>
      <c r="I17" s="209" t="e">
        <f>IF(Hauptergebnisse!L8="",0,I16/$J$16)</f>
        <v>#DIV/0!</v>
      </c>
      <c r="J17" s="225" t="e">
        <f>SUM(B17:I17)</f>
        <v>#DIV/0!</v>
      </c>
    </row>
    <row r="18" spans="1:10" x14ac:dyDescent="0.35">
      <c r="A18" s="139"/>
      <c r="B18" s="139"/>
      <c r="C18" s="139"/>
      <c r="D18" s="139"/>
      <c r="E18" s="139"/>
      <c r="F18" s="139"/>
      <c r="G18" s="139"/>
      <c r="H18" s="139"/>
      <c r="I18" s="139"/>
      <c r="J18" s="34"/>
    </row>
    <row r="19" spans="1:10" x14ac:dyDescent="0.35">
      <c r="A19" s="259" t="str">
        <f>Eiche!A47</f>
        <v>Klimarechner DFWR, Stand: 21.06.2018</v>
      </c>
      <c r="B19" s="259"/>
      <c r="C19" s="259"/>
      <c r="D19" s="139"/>
      <c r="E19" s="139"/>
      <c r="F19" s="139"/>
      <c r="G19" s="139"/>
      <c r="H19" s="139"/>
      <c r="I19" s="139"/>
      <c r="J19" s="139"/>
    </row>
  </sheetData>
  <sheetProtection algorithmName="SHA-512" hashValue="dGZVFELTqGESuZKPTnPaDZMeELcTFgKPALfeMobAUfirGVmCUYr+ZRk77O5A7CUAjWWuALGeQB8jbmUNda0SKQ==" saltValue="S4QVYUS6X0sI5wYagur9sA==" spinCount="100000" sheet="1" objects="1" scenarios="1"/>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14999847407452621"/>
    <pageSetUpPr fitToPage="1"/>
  </sheetPr>
  <dimension ref="A1:Y149"/>
  <sheetViews>
    <sheetView zoomScaleNormal="100" workbookViewId="0">
      <selection activeCell="Q13" sqref="Q13"/>
    </sheetView>
  </sheetViews>
  <sheetFormatPr baseColWidth="10" defaultColWidth="9.1796875" defaultRowHeight="14.5" x14ac:dyDescent="0.35"/>
  <cols>
    <col min="1" max="1" width="27.453125" style="139" customWidth="1"/>
    <col min="2" max="2" width="35.453125" style="139" customWidth="1"/>
    <col min="3" max="3" width="11.7265625" style="139" customWidth="1"/>
    <col min="4" max="11" width="9.26953125" style="139" bestFit="1" customWidth="1"/>
    <col min="12" max="12" width="10.54296875" style="139" customWidth="1"/>
    <col min="13" max="13" width="10.7265625" style="139" bestFit="1" customWidth="1"/>
    <col min="14" max="14" width="11.453125" style="139" bestFit="1" customWidth="1"/>
    <col min="15" max="24" width="9.1796875" style="139"/>
    <col min="25" max="25" width="4.1796875" style="139" customWidth="1"/>
    <col min="26" max="16384" width="9.1796875" style="139"/>
  </cols>
  <sheetData>
    <row r="1" spans="1:25" ht="23.5" x14ac:dyDescent="0.35">
      <c r="A1" s="353" t="s">
        <v>44</v>
      </c>
      <c r="B1" s="353"/>
      <c r="C1" s="353"/>
      <c r="D1" s="353"/>
      <c r="E1" s="353"/>
      <c r="F1" s="353"/>
      <c r="G1" s="1"/>
      <c r="H1" s="1"/>
    </row>
    <row r="2" spans="1:25" ht="15" customHeight="1" x14ac:dyDescent="0.35">
      <c r="A2" s="271"/>
      <c r="B2" s="271"/>
      <c r="C2" s="271"/>
      <c r="D2" s="271"/>
      <c r="E2" s="271"/>
      <c r="F2" s="271"/>
      <c r="G2" s="1"/>
      <c r="H2" s="1"/>
    </row>
    <row r="3" spans="1:25" ht="15" customHeight="1" x14ac:dyDescent="0.35">
      <c r="A3" s="95" t="s">
        <v>45</v>
      </c>
      <c r="B3" s="90"/>
      <c r="C3" s="91"/>
      <c r="D3" s="91"/>
      <c r="E3" s="91"/>
      <c r="F3" s="91"/>
      <c r="G3" s="92"/>
      <c r="H3" s="92"/>
      <c r="I3" s="93"/>
      <c r="J3" s="93"/>
      <c r="K3" s="93"/>
      <c r="L3" s="93"/>
      <c r="M3" s="93"/>
      <c r="N3" s="93"/>
    </row>
    <row r="4" spans="1:25" ht="15" customHeight="1" x14ac:dyDescent="0.35">
      <c r="A4" s="93" t="s">
        <v>46</v>
      </c>
      <c r="B4" s="94"/>
      <c r="C4" s="357"/>
      <c r="D4" s="358"/>
      <c r="E4" s="358"/>
      <c r="F4" s="358"/>
      <c r="G4" s="358"/>
      <c r="H4" s="358"/>
      <c r="I4" s="358"/>
      <c r="J4" s="358"/>
      <c r="K4" s="358"/>
      <c r="L4" s="358"/>
      <c r="M4" s="358"/>
      <c r="N4" s="358"/>
    </row>
    <row r="5" spans="1:25" ht="15" customHeight="1" x14ac:dyDescent="0.35">
      <c r="A5" s="354" t="s">
        <v>47</v>
      </c>
      <c r="B5" s="354"/>
      <c r="C5" s="355"/>
      <c r="D5" s="356"/>
      <c r="E5" s="356"/>
      <c r="F5" s="356"/>
      <c r="G5" s="356"/>
      <c r="H5" s="356"/>
      <c r="I5" s="356"/>
      <c r="J5" s="356"/>
      <c r="K5" s="356"/>
      <c r="L5" s="356"/>
      <c r="M5" s="356"/>
      <c r="N5" s="356"/>
    </row>
    <row r="6" spans="1:25" ht="15" customHeight="1" x14ac:dyDescent="0.35">
      <c r="A6" s="271"/>
      <c r="B6" s="271"/>
      <c r="C6" s="271"/>
      <c r="D6" s="271"/>
      <c r="E6" s="271"/>
      <c r="F6" s="271"/>
      <c r="G6" s="1"/>
      <c r="H6" s="1"/>
    </row>
    <row r="7" spans="1:25" ht="15" customHeight="1" x14ac:dyDescent="0.35">
      <c r="M7" s="350"/>
      <c r="N7" s="350"/>
    </row>
    <row r="8" spans="1:25" x14ac:dyDescent="0.35">
      <c r="A8" s="51" t="s">
        <v>48</v>
      </c>
      <c r="B8" s="52"/>
      <c r="C8" s="166" t="s">
        <v>49</v>
      </c>
      <c r="D8" s="351" t="s">
        <v>50</v>
      </c>
      <c r="E8" s="351"/>
      <c r="F8" s="351"/>
      <c r="G8" s="351"/>
      <c r="H8" s="351"/>
      <c r="I8" s="351"/>
      <c r="J8" s="351"/>
      <c r="K8" s="351"/>
      <c r="L8" s="351"/>
      <c r="M8" s="351"/>
      <c r="N8" s="351"/>
      <c r="X8" s="24"/>
      <c r="Y8" s="24"/>
    </row>
    <row r="9" spans="1:25" x14ac:dyDescent="0.35">
      <c r="A9" s="3"/>
      <c r="B9" s="4"/>
      <c r="C9" s="5"/>
      <c r="D9" s="6"/>
      <c r="E9" s="6"/>
      <c r="F9" s="6"/>
      <c r="G9" s="6"/>
      <c r="H9" s="6"/>
      <c r="I9" s="6"/>
      <c r="J9" s="6"/>
      <c r="K9" s="6"/>
      <c r="L9" s="6"/>
      <c r="M9" s="6"/>
      <c r="N9" s="6"/>
    </row>
    <row r="10" spans="1:25" x14ac:dyDescent="0.35">
      <c r="A10" s="53" t="s">
        <v>51</v>
      </c>
      <c r="B10" s="54" t="s">
        <v>52</v>
      </c>
      <c r="C10" s="54" t="s">
        <v>53</v>
      </c>
      <c r="D10" s="54" t="s">
        <v>54</v>
      </c>
      <c r="E10" s="54" t="s">
        <v>55</v>
      </c>
      <c r="F10" s="54" t="s">
        <v>56</v>
      </c>
      <c r="G10" s="54" t="s">
        <v>57</v>
      </c>
      <c r="H10" s="54" t="s">
        <v>58</v>
      </c>
      <c r="I10" s="54" t="s">
        <v>59</v>
      </c>
      <c r="J10" s="54" t="s">
        <v>60</v>
      </c>
      <c r="K10" s="54" t="s">
        <v>61</v>
      </c>
      <c r="L10" s="54" t="s">
        <v>62</v>
      </c>
      <c r="M10" s="54" t="s">
        <v>63</v>
      </c>
      <c r="N10" s="54" t="s">
        <v>64</v>
      </c>
      <c r="O10" s="30"/>
    </row>
    <row r="11" spans="1:25" x14ac:dyDescent="0.35">
      <c r="A11" s="51" t="s">
        <v>65</v>
      </c>
      <c r="B11" s="55" t="s">
        <v>66</v>
      </c>
      <c r="C11" s="249" t="s">
        <v>67</v>
      </c>
      <c r="D11" s="257">
        <v>10.328938379958799</v>
      </c>
      <c r="E11" s="257">
        <v>13.570243634286417</v>
      </c>
      <c r="F11" s="257">
        <v>22.212407316992174</v>
      </c>
      <c r="G11" s="257">
        <v>27.312162960283715</v>
      </c>
      <c r="H11" s="257">
        <v>34.128744728412677</v>
      </c>
      <c r="I11" s="257">
        <v>40.527970274357514</v>
      </c>
      <c r="J11" s="257">
        <v>45.456831314982054</v>
      </c>
      <c r="K11" s="257">
        <v>50.356200183489662</v>
      </c>
      <c r="L11" s="258">
        <v>60.105880847549308</v>
      </c>
      <c r="M11" s="56" t="s">
        <v>67</v>
      </c>
      <c r="N11" s="256" t="s">
        <v>67</v>
      </c>
    </row>
    <row r="12" spans="1:25" x14ac:dyDescent="0.35">
      <c r="A12" s="51" t="s">
        <v>68</v>
      </c>
      <c r="B12" s="55" t="s">
        <v>69</v>
      </c>
      <c r="C12" s="253"/>
      <c r="D12" s="254"/>
      <c r="E12" s="254"/>
      <c r="F12" s="254"/>
      <c r="G12" s="254"/>
      <c r="H12" s="254"/>
      <c r="I12" s="254"/>
      <c r="J12" s="254"/>
      <c r="K12" s="254"/>
      <c r="L12" s="254"/>
      <c r="M12" s="56">
        <f>IF(SUM(C12:L12)&gt;0,SUM(C12:L12),0)</f>
        <v>0</v>
      </c>
      <c r="N12" s="256" t="s">
        <v>67</v>
      </c>
    </row>
    <row r="13" spans="1:25" x14ac:dyDescent="0.35">
      <c r="A13" s="51" t="s">
        <v>70</v>
      </c>
      <c r="B13" s="55" t="s">
        <v>71</v>
      </c>
      <c r="C13" s="255" t="s">
        <v>67</v>
      </c>
      <c r="D13" s="254"/>
      <c r="E13" s="254"/>
      <c r="F13" s="254"/>
      <c r="G13" s="254"/>
      <c r="H13" s="254"/>
      <c r="I13" s="254"/>
      <c r="J13" s="254"/>
      <c r="K13" s="254"/>
      <c r="L13" s="254"/>
      <c r="M13" s="56">
        <f t="shared" ref="M13:M14" si="0">IF(SUM(C13:L13)&gt;0,SUM(C13:L13),0)</f>
        <v>0</v>
      </c>
      <c r="N13" s="256">
        <f>IF(M12=0,0,IF(M12&gt;0,M13/M12,""))</f>
        <v>0</v>
      </c>
    </row>
    <row r="14" spans="1:25" x14ac:dyDescent="0.35">
      <c r="A14" s="51" t="s">
        <v>72</v>
      </c>
      <c r="B14" s="55" t="s">
        <v>73</v>
      </c>
      <c r="C14" s="255" t="s">
        <v>67</v>
      </c>
      <c r="D14" s="254"/>
      <c r="E14" s="254"/>
      <c r="F14" s="254"/>
      <c r="G14" s="254"/>
      <c r="H14" s="254"/>
      <c r="I14" s="254"/>
      <c r="J14" s="254"/>
      <c r="K14" s="254"/>
      <c r="L14" s="254"/>
      <c r="M14" s="56">
        <f t="shared" si="0"/>
        <v>0</v>
      </c>
      <c r="N14" s="256">
        <f>IF(M12=0,0,IF(M12&gt;0,M14/M12,""))</f>
        <v>0</v>
      </c>
    </row>
    <row r="15" spans="1:25" x14ac:dyDescent="0.35">
      <c r="A15" s="51" t="s">
        <v>74</v>
      </c>
      <c r="B15" s="55" t="s">
        <v>75</v>
      </c>
      <c r="C15" s="255" t="s">
        <v>67</v>
      </c>
      <c r="D15" s="254"/>
      <c r="E15" s="254"/>
      <c r="F15" s="254"/>
      <c r="G15" s="254"/>
      <c r="H15" s="254"/>
      <c r="I15" s="254"/>
      <c r="J15" s="254"/>
      <c r="K15" s="254"/>
      <c r="L15" s="254"/>
      <c r="M15" s="56">
        <f>IF(SUM(C15:L15)&gt;0,SUM(C15:L15),0)</f>
        <v>0</v>
      </c>
      <c r="N15" s="256">
        <f>IF(M12=0,0,IF(M12&gt;0,M15/M12,""))</f>
        <v>0</v>
      </c>
    </row>
    <row r="18" spans="1:14" x14ac:dyDescent="0.35">
      <c r="A18" s="51" t="s">
        <v>48</v>
      </c>
      <c r="B18" s="86"/>
      <c r="C18" s="166" t="s">
        <v>76</v>
      </c>
      <c r="D18" s="351" t="s">
        <v>77</v>
      </c>
      <c r="E18" s="351"/>
      <c r="F18" s="351"/>
      <c r="G18" s="351"/>
      <c r="H18" s="351"/>
      <c r="I18" s="351"/>
      <c r="J18" s="351"/>
      <c r="K18" s="351"/>
      <c r="L18" s="351"/>
      <c r="M18" s="351"/>
      <c r="N18" s="351"/>
    </row>
    <row r="19" spans="1:14" x14ac:dyDescent="0.35">
      <c r="A19" s="3"/>
      <c r="B19" s="4"/>
      <c r="C19" s="5"/>
      <c r="D19" s="6"/>
      <c r="E19" s="6"/>
      <c r="F19" s="6"/>
      <c r="G19" s="6"/>
      <c r="H19" s="6"/>
      <c r="I19" s="6"/>
      <c r="J19" s="6"/>
      <c r="K19" s="6"/>
      <c r="L19" s="6"/>
      <c r="M19" s="6"/>
      <c r="N19" s="6"/>
    </row>
    <row r="20" spans="1:14" x14ac:dyDescent="0.35">
      <c r="A20" s="53" t="s">
        <v>51</v>
      </c>
      <c r="B20" s="54" t="str">
        <f>$B$10</f>
        <v>[Jahre]</v>
      </c>
      <c r="C20" s="54" t="s">
        <v>53</v>
      </c>
      <c r="D20" s="54" t="s">
        <v>54</v>
      </c>
      <c r="E20" s="54" t="s">
        <v>55</v>
      </c>
      <c r="F20" s="54" t="s">
        <v>56</v>
      </c>
      <c r="G20" s="54" t="s">
        <v>57</v>
      </c>
      <c r="H20" s="54" t="s">
        <v>58</v>
      </c>
      <c r="I20" s="54" t="s">
        <v>59</v>
      </c>
      <c r="J20" s="54" t="s">
        <v>60</v>
      </c>
      <c r="K20" s="54" t="s">
        <v>61</v>
      </c>
      <c r="L20" s="54" t="s">
        <v>62</v>
      </c>
      <c r="M20" s="54" t="s">
        <v>63</v>
      </c>
      <c r="N20" s="54" t="s">
        <v>64</v>
      </c>
    </row>
    <row r="21" spans="1:14" x14ac:dyDescent="0.35">
      <c r="A21" s="51" t="str">
        <f>$A$11</f>
        <v>Mittlerer BHD*</v>
      </c>
      <c r="B21" s="55" t="s">
        <v>66</v>
      </c>
      <c r="C21" s="249" t="s">
        <v>67</v>
      </c>
      <c r="D21" s="257">
        <v>9.5112156246236985</v>
      </c>
      <c r="E21" s="257">
        <v>12.641774182756016</v>
      </c>
      <c r="F21" s="257">
        <v>19.638284369675528</v>
      </c>
      <c r="G21" s="257">
        <v>25.946611022643935</v>
      </c>
      <c r="H21" s="257">
        <v>32.733535087135316</v>
      </c>
      <c r="I21" s="257">
        <v>39.438667420946075</v>
      </c>
      <c r="J21" s="257">
        <v>43.944840626318523</v>
      </c>
      <c r="K21" s="257">
        <v>49.114909237685303</v>
      </c>
      <c r="L21" s="257">
        <v>54.251026279057349</v>
      </c>
      <c r="M21" s="56" t="s">
        <v>67</v>
      </c>
      <c r="N21" s="256" t="s">
        <v>67</v>
      </c>
    </row>
    <row r="22" spans="1:14" x14ac:dyDescent="0.35">
      <c r="A22" s="51" t="str">
        <f>$A$12</f>
        <v>Holzboden</v>
      </c>
      <c r="B22" s="55" t="s">
        <v>69</v>
      </c>
      <c r="C22" s="253"/>
      <c r="D22" s="254"/>
      <c r="E22" s="254"/>
      <c r="F22" s="254"/>
      <c r="G22" s="254"/>
      <c r="H22" s="254"/>
      <c r="I22" s="254"/>
      <c r="J22" s="254"/>
      <c r="K22" s="254"/>
      <c r="L22" s="254"/>
      <c r="M22" s="56">
        <f>IF(SUM(C22:L22)&gt;0,SUM(C22:L22),0)</f>
        <v>0</v>
      </c>
      <c r="N22" s="256" t="s">
        <v>67</v>
      </c>
    </row>
    <row r="23" spans="1:14" x14ac:dyDescent="0.35">
      <c r="A23" s="51" t="str">
        <f>$A$13</f>
        <v>Vorrat Derbholz</v>
      </c>
      <c r="B23" s="55" t="s">
        <v>71</v>
      </c>
      <c r="C23" s="255" t="s">
        <v>67</v>
      </c>
      <c r="D23" s="254"/>
      <c r="E23" s="254"/>
      <c r="F23" s="254"/>
      <c r="G23" s="254"/>
      <c r="H23" s="254"/>
      <c r="I23" s="254"/>
      <c r="J23" s="254"/>
      <c r="K23" s="254"/>
      <c r="L23" s="254"/>
      <c r="M23" s="56">
        <f t="shared" ref="M23:M24" si="1">IF(SUM(C23:L23)&gt;0,SUM(C23:L23),0)</f>
        <v>0</v>
      </c>
      <c r="N23" s="256">
        <f>IF(M22=0,0,IF(M22&gt;0,M23/M22,""))</f>
        <v>0</v>
      </c>
    </row>
    <row r="24" spans="1:14" x14ac:dyDescent="0.35">
      <c r="A24" s="51" t="str">
        <f>$A$14</f>
        <v>jährlicher Zuwachs Derbholz</v>
      </c>
      <c r="B24" s="55" t="s">
        <v>73</v>
      </c>
      <c r="C24" s="255" t="s">
        <v>67</v>
      </c>
      <c r="D24" s="254"/>
      <c r="E24" s="254"/>
      <c r="F24" s="254"/>
      <c r="G24" s="254"/>
      <c r="H24" s="254"/>
      <c r="I24" s="254"/>
      <c r="J24" s="254"/>
      <c r="K24" s="254"/>
      <c r="L24" s="254"/>
      <c r="M24" s="56">
        <f t="shared" si="1"/>
        <v>0</v>
      </c>
      <c r="N24" s="256">
        <f>IF(M22=0,0,IF(M22&gt;0,M24/M22,""))</f>
        <v>0</v>
      </c>
    </row>
    <row r="25" spans="1:14" x14ac:dyDescent="0.35">
      <c r="A25" s="51" t="str">
        <f>$A$15</f>
        <v>geplante jährliche Nutzung</v>
      </c>
      <c r="B25" s="55" t="s">
        <v>75</v>
      </c>
      <c r="C25" s="255" t="s">
        <v>67</v>
      </c>
      <c r="D25" s="254"/>
      <c r="E25" s="254"/>
      <c r="F25" s="254"/>
      <c r="G25" s="254"/>
      <c r="H25" s="254"/>
      <c r="I25" s="254"/>
      <c r="J25" s="254"/>
      <c r="K25" s="254"/>
      <c r="L25" s="254"/>
      <c r="M25" s="56">
        <f>IF(SUM(C25:L25)&gt;0,SUM(C25:L25),0)</f>
        <v>0</v>
      </c>
      <c r="N25" s="256">
        <f>IF(M22=0,0,IF(M22&gt;0,M25/M22,""))</f>
        <v>0</v>
      </c>
    </row>
    <row r="27" spans="1:14" x14ac:dyDescent="0.35">
      <c r="N27" s="6"/>
    </row>
    <row r="28" spans="1:14" ht="15" customHeight="1" x14ac:dyDescent="0.35">
      <c r="A28" s="51" t="s">
        <v>48</v>
      </c>
      <c r="B28" s="52"/>
      <c r="C28" s="166" t="s">
        <v>78</v>
      </c>
      <c r="D28" s="352" t="s">
        <v>79</v>
      </c>
      <c r="E28" s="352"/>
      <c r="F28" s="352"/>
      <c r="G28" s="352"/>
      <c r="H28" s="352"/>
      <c r="I28" s="352"/>
      <c r="J28" s="352"/>
      <c r="K28" s="352"/>
      <c r="L28" s="352"/>
      <c r="M28" s="352"/>
      <c r="N28" s="352"/>
    </row>
    <row r="29" spans="1:14" ht="15" customHeight="1" x14ac:dyDescent="0.35">
      <c r="A29" s="3"/>
      <c r="B29" s="4"/>
      <c r="C29" s="5"/>
      <c r="D29" s="352"/>
      <c r="E29" s="352"/>
      <c r="F29" s="352"/>
      <c r="G29" s="352"/>
      <c r="H29" s="352"/>
      <c r="I29" s="352"/>
      <c r="J29" s="352"/>
      <c r="K29" s="352"/>
      <c r="L29" s="352"/>
      <c r="M29" s="352"/>
      <c r="N29" s="352"/>
    </row>
    <row r="30" spans="1:14" ht="15" customHeight="1" x14ac:dyDescent="0.35">
      <c r="A30" s="3"/>
      <c r="B30" s="4"/>
      <c r="C30" s="5"/>
      <c r="D30" s="352"/>
      <c r="E30" s="352"/>
      <c r="F30" s="352"/>
      <c r="G30" s="352"/>
      <c r="H30" s="352"/>
      <c r="I30" s="352"/>
      <c r="J30" s="352"/>
      <c r="K30" s="352"/>
      <c r="L30" s="352"/>
      <c r="M30" s="352"/>
      <c r="N30" s="352"/>
    </row>
    <row r="31" spans="1:14" x14ac:dyDescent="0.35">
      <c r="A31" s="53" t="s">
        <v>51</v>
      </c>
      <c r="B31" s="54" t="str">
        <f>$B$10</f>
        <v>[Jahre]</v>
      </c>
      <c r="C31" s="54" t="s">
        <v>53</v>
      </c>
      <c r="D31" s="54" t="s">
        <v>54</v>
      </c>
      <c r="E31" s="54" t="s">
        <v>55</v>
      </c>
      <c r="F31" s="54" t="s">
        <v>56</v>
      </c>
      <c r="G31" s="54" t="s">
        <v>57</v>
      </c>
      <c r="H31" s="54" t="s">
        <v>58</v>
      </c>
      <c r="I31" s="54" t="s">
        <v>59</v>
      </c>
      <c r="J31" s="54" t="s">
        <v>60</v>
      </c>
      <c r="K31" s="54" t="s">
        <v>61</v>
      </c>
      <c r="L31" s="54" t="s">
        <v>62</v>
      </c>
      <c r="M31" s="54" t="s">
        <v>63</v>
      </c>
      <c r="N31" s="54" t="s">
        <v>64</v>
      </c>
    </row>
    <row r="32" spans="1:14" x14ac:dyDescent="0.35">
      <c r="A32" s="51" t="str">
        <f>$A$11</f>
        <v>Mittlerer BHD*</v>
      </c>
      <c r="B32" s="55" t="s">
        <v>66</v>
      </c>
      <c r="C32" s="249" t="s">
        <v>67</v>
      </c>
      <c r="D32" s="250">
        <v>10.841907531835083</v>
      </c>
      <c r="E32" s="250">
        <v>14.887454454440105</v>
      </c>
      <c r="F32" s="250">
        <v>21.646146914102719</v>
      </c>
      <c r="G32" s="250">
        <v>25.963854375092804</v>
      </c>
      <c r="H32" s="250">
        <v>31.006676886629204</v>
      </c>
      <c r="I32" s="250">
        <v>36.162533448679191</v>
      </c>
      <c r="J32" s="250">
        <v>39.77635898335744</v>
      </c>
      <c r="K32" s="250">
        <v>44.116615828379409</v>
      </c>
      <c r="L32" s="251">
        <v>43.902448124718454</v>
      </c>
      <c r="M32" s="56" t="s">
        <v>67</v>
      </c>
      <c r="N32" s="256" t="s">
        <v>67</v>
      </c>
    </row>
    <row r="33" spans="1:14" x14ac:dyDescent="0.35">
      <c r="A33" s="51" t="str">
        <f>$A$12</f>
        <v>Holzboden</v>
      </c>
      <c r="B33" s="55" t="s">
        <v>69</v>
      </c>
      <c r="C33" s="253"/>
      <c r="D33" s="254"/>
      <c r="E33" s="254"/>
      <c r="F33" s="254"/>
      <c r="G33" s="254"/>
      <c r="H33" s="254"/>
      <c r="I33" s="254"/>
      <c r="J33" s="254"/>
      <c r="K33" s="254"/>
      <c r="L33" s="254"/>
      <c r="M33" s="56">
        <f>IF(SUM(C33:L33)&gt;0,SUM(C33:L33),0)</f>
        <v>0</v>
      </c>
      <c r="N33" s="256" t="s">
        <v>67</v>
      </c>
    </row>
    <row r="34" spans="1:14" x14ac:dyDescent="0.35">
      <c r="A34" s="51" t="str">
        <f>$A$13</f>
        <v>Vorrat Derbholz</v>
      </c>
      <c r="B34" s="55" t="s">
        <v>71</v>
      </c>
      <c r="C34" s="255" t="s">
        <v>67</v>
      </c>
      <c r="D34" s="254"/>
      <c r="E34" s="254"/>
      <c r="F34" s="254"/>
      <c r="G34" s="254"/>
      <c r="H34" s="254"/>
      <c r="I34" s="254"/>
      <c r="J34" s="254"/>
      <c r="K34" s="254"/>
      <c r="L34" s="254"/>
      <c r="M34" s="56">
        <f t="shared" ref="M34:M35" si="2">IF(SUM(C34:L34)&gt;0,SUM(C34:L34),0)</f>
        <v>0</v>
      </c>
      <c r="N34" s="256">
        <f>IF(M33=0,0,IF(M33&gt;0,M34/M33,""))</f>
        <v>0</v>
      </c>
    </row>
    <row r="35" spans="1:14" x14ac:dyDescent="0.35">
      <c r="A35" s="51" t="str">
        <f>$A$14</f>
        <v>jährlicher Zuwachs Derbholz</v>
      </c>
      <c r="B35" s="55" t="s">
        <v>73</v>
      </c>
      <c r="C35" s="255" t="s">
        <v>67</v>
      </c>
      <c r="D35" s="254"/>
      <c r="E35" s="254"/>
      <c r="F35" s="254"/>
      <c r="G35" s="254"/>
      <c r="H35" s="254"/>
      <c r="I35" s="254"/>
      <c r="J35" s="254"/>
      <c r="K35" s="254"/>
      <c r="L35" s="254"/>
      <c r="M35" s="56">
        <f t="shared" si="2"/>
        <v>0</v>
      </c>
      <c r="N35" s="256">
        <f>IF(M33=0,0,IF(M33&gt;0,M35/M33,""))</f>
        <v>0</v>
      </c>
    </row>
    <row r="36" spans="1:14" x14ac:dyDescent="0.35">
      <c r="A36" s="51" t="str">
        <f>$A$15</f>
        <v>geplante jährliche Nutzung</v>
      </c>
      <c r="B36" s="55" t="s">
        <v>75</v>
      </c>
      <c r="C36" s="255" t="s">
        <v>67</v>
      </c>
      <c r="D36" s="254"/>
      <c r="E36" s="254"/>
      <c r="F36" s="254"/>
      <c r="G36" s="254"/>
      <c r="H36" s="254"/>
      <c r="I36" s="254"/>
      <c r="J36" s="254"/>
      <c r="K36" s="254"/>
      <c r="L36" s="254"/>
      <c r="M36" s="56">
        <f>IF(SUM(C36:L36)&gt;0,SUM(C36:L36),0)</f>
        <v>0</v>
      </c>
      <c r="N36" s="256">
        <f>IF(M33=0,0,IF(M33&gt;0,M36/M33,""))</f>
        <v>0</v>
      </c>
    </row>
    <row r="39" spans="1:14" x14ac:dyDescent="0.35">
      <c r="A39" s="59" t="s">
        <v>48</v>
      </c>
      <c r="B39" s="60"/>
      <c r="C39" s="167" t="s">
        <v>80</v>
      </c>
      <c r="D39" s="352" t="s">
        <v>81</v>
      </c>
      <c r="E39" s="352"/>
      <c r="F39" s="352"/>
      <c r="G39" s="352"/>
      <c r="H39" s="352"/>
      <c r="I39" s="352"/>
      <c r="J39" s="352"/>
      <c r="K39" s="352"/>
      <c r="L39" s="352"/>
      <c r="M39" s="352"/>
      <c r="N39" s="352"/>
    </row>
    <row r="40" spans="1:14" x14ac:dyDescent="0.35">
      <c r="A40" s="3"/>
      <c r="B40" s="4"/>
      <c r="C40" s="5"/>
      <c r="D40" s="352"/>
      <c r="E40" s="352"/>
      <c r="F40" s="352"/>
      <c r="G40" s="352"/>
      <c r="H40" s="352"/>
      <c r="I40" s="352"/>
      <c r="J40" s="352"/>
      <c r="K40" s="352"/>
      <c r="L40" s="352"/>
      <c r="M40" s="352"/>
      <c r="N40" s="352"/>
    </row>
    <row r="41" spans="1:14" x14ac:dyDescent="0.35">
      <c r="A41" s="64" t="s">
        <v>51</v>
      </c>
      <c r="B41" s="54" t="str">
        <f>$B$10</f>
        <v>[Jahre]</v>
      </c>
      <c r="C41" s="61" t="s">
        <v>53</v>
      </c>
      <c r="D41" s="61" t="s">
        <v>54</v>
      </c>
      <c r="E41" s="61" t="s">
        <v>55</v>
      </c>
      <c r="F41" s="61" t="s">
        <v>56</v>
      </c>
      <c r="G41" s="61" t="s">
        <v>57</v>
      </c>
      <c r="H41" s="61" t="s">
        <v>58</v>
      </c>
      <c r="I41" s="61" t="s">
        <v>59</v>
      </c>
      <c r="J41" s="61" t="s">
        <v>60</v>
      </c>
      <c r="K41" s="61" t="s">
        <v>61</v>
      </c>
      <c r="L41" s="54" t="s">
        <v>62</v>
      </c>
      <c r="M41" s="61" t="s">
        <v>63</v>
      </c>
      <c r="N41" s="61" t="s">
        <v>64</v>
      </c>
    </row>
    <row r="42" spans="1:14" x14ac:dyDescent="0.35">
      <c r="A42" s="59" t="str">
        <f>$A$11</f>
        <v>Mittlerer BHD*</v>
      </c>
      <c r="B42" s="62" t="s">
        <v>66</v>
      </c>
      <c r="C42" s="249" t="s">
        <v>67</v>
      </c>
      <c r="D42" s="250">
        <v>11.607152594046326</v>
      </c>
      <c r="E42" s="250">
        <v>16.18076757426914</v>
      </c>
      <c r="F42" s="250">
        <v>24.386829560806419</v>
      </c>
      <c r="G42" s="250">
        <v>29.671924096895168</v>
      </c>
      <c r="H42" s="250">
        <v>34.174347672717019</v>
      </c>
      <c r="I42" s="250">
        <v>38.35862514562713</v>
      </c>
      <c r="J42" s="250">
        <v>43.231774088781798</v>
      </c>
      <c r="K42" s="250">
        <v>43.839184387789771</v>
      </c>
      <c r="L42" s="251">
        <v>44.886009707337834</v>
      </c>
      <c r="M42" s="63" t="s">
        <v>67</v>
      </c>
      <c r="N42" s="252" t="s">
        <v>67</v>
      </c>
    </row>
    <row r="43" spans="1:14" x14ac:dyDescent="0.35">
      <c r="A43" s="59" t="str">
        <f>$A$12</f>
        <v>Holzboden</v>
      </c>
      <c r="B43" s="62" t="s">
        <v>69</v>
      </c>
      <c r="C43" s="253"/>
      <c r="D43" s="254"/>
      <c r="E43" s="254"/>
      <c r="F43" s="254"/>
      <c r="G43" s="254"/>
      <c r="H43" s="254"/>
      <c r="I43" s="254"/>
      <c r="J43" s="254"/>
      <c r="K43" s="254"/>
      <c r="L43" s="254"/>
      <c r="M43" s="56">
        <f>IF(SUM(C43:L43)&gt;0,SUM(C43:L43),0)</f>
        <v>0</v>
      </c>
      <c r="N43" s="252" t="s">
        <v>67</v>
      </c>
    </row>
    <row r="44" spans="1:14" x14ac:dyDescent="0.35">
      <c r="A44" s="59" t="str">
        <f>$A$13</f>
        <v>Vorrat Derbholz</v>
      </c>
      <c r="B44" s="62" t="s">
        <v>71</v>
      </c>
      <c r="C44" s="255" t="s">
        <v>67</v>
      </c>
      <c r="D44" s="254"/>
      <c r="E44" s="254"/>
      <c r="F44" s="254"/>
      <c r="G44" s="254"/>
      <c r="H44" s="254"/>
      <c r="I44" s="254"/>
      <c r="J44" s="254"/>
      <c r="K44" s="254"/>
      <c r="L44" s="254"/>
      <c r="M44" s="56">
        <f t="shared" ref="M44:M45" si="3">IF(SUM(C44:L44)&gt;0,SUM(C44:L44),0)</f>
        <v>0</v>
      </c>
      <c r="N44" s="256">
        <f>IF(M43=0,0,IF(M43&gt;0,M44/M43,""))</f>
        <v>0</v>
      </c>
    </row>
    <row r="45" spans="1:14" x14ac:dyDescent="0.35">
      <c r="A45" s="59" t="str">
        <f>$A$14</f>
        <v>jährlicher Zuwachs Derbholz</v>
      </c>
      <c r="B45" s="62" t="s">
        <v>73</v>
      </c>
      <c r="C45" s="255" t="s">
        <v>67</v>
      </c>
      <c r="D45" s="254"/>
      <c r="E45" s="254"/>
      <c r="F45" s="254"/>
      <c r="G45" s="254"/>
      <c r="H45" s="254"/>
      <c r="I45" s="254"/>
      <c r="J45" s="254"/>
      <c r="K45" s="254"/>
      <c r="L45" s="254"/>
      <c r="M45" s="56">
        <f t="shared" si="3"/>
        <v>0</v>
      </c>
      <c r="N45" s="256">
        <f>IF(M43=0,0,IF(M43&gt;0,M45/M43,""))</f>
        <v>0</v>
      </c>
    </row>
    <row r="46" spans="1:14" x14ac:dyDescent="0.35">
      <c r="A46" s="59" t="str">
        <f>$A$15</f>
        <v>geplante jährliche Nutzung</v>
      </c>
      <c r="B46" s="55" t="s">
        <v>75</v>
      </c>
      <c r="C46" s="255" t="s">
        <v>67</v>
      </c>
      <c r="D46" s="254"/>
      <c r="E46" s="254"/>
      <c r="F46" s="254"/>
      <c r="G46" s="254"/>
      <c r="H46" s="254"/>
      <c r="I46" s="254"/>
      <c r="J46" s="254"/>
      <c r="K46" s="254"/>
      <c r="L46" s="254"/>
      <c r="M46" s="56">
        <f>IF(SUM(C46:L46)&gt;0,SUM(C46:L46),0)</f>
        <v>0</v>
      </c>
      <c r="N46" s="256">
        <f>IF(M43=0,0,IF(M43&gt;0,M46/M43,""))</f>
        <v>0</v>
      </c>
    </row>
    <row r="49" spans="1:14" x14ac:dyDescent="0.35">
      <c r="A49" s="59" t="s">
        <v>48</v>
      </c>
      <c r="B49" s="60"/>
      <c r="C49" s="167" t="s">
        <v>82</v>
      </c>
      <c r="D49" s="352" t="s">
        <v>83</v>
      </c>
      <c r="E49" s="352"/>
      <c r="F49" s="352"/>
      <c r="G49" s="352"/>
      <c r="H49" s="352"/>
      <c r="I49" s="352"/>
      <c r="J49" s="352"/>
      <c r="K49" s="352"/>
      <c r="L49" s="352"/>
      <c r="M49" s="352"/>
      <c r="N49" s="352"/>
    </row>
    <row r="50" spans="1:14" x14ac:dyDescent="0.35">
      <c r="A50" s="3"/>
      <c r="B50" s="4"/>
      <c r="C50" s="5"/>
      <c r="D50" s="352"/>
      <c r="E50" s="352"/>
      <c r="F50" s="352"/>
      <c r="G50" s="352"/>
      <c r="H50" s="352"/>
      <c r="I50" s="352"/>
      <c r="J50" s="352"/>
      <c r="K50" s="352"/>
      <c r="L50" s="352"/>
      <c r="M50" s="352"/>
      <c r="N50" s="352"/>
    </row>
    <row r="51" spans="1:14" x14ac:dyDescent="0.35">
      <c r="A51" s="64" t="s">
        <v>51</v>
      </c>
      <c r="B51" s="54" t="str">
        <f>$B$10</f>
        <v>[Jahre]</v>
      </c>
      <c r="C51" s="61" t="s">
        <v>53</v>
      </c>
      <c r="D51" s="61" t="s">
        <v>54</v>
      </c>
      <c r="E51" s="61" t="s">
        <v>55</v>
      </c>
      <c r="F51" s="61" t="s">
        <v>56</v>
      </c>
      <c r="G51" s="61" t="s">
        <v>57</v>
      </c>
      <c r="H51" s="61" t="s">
        <v>58</v>
      </c>
      <c r="I51" s="61" t="s">
        <v>59</v>
      </c>
      <c r="J51" s="61" t="s">
        <v>60</v>
      </c>
      <c r="K51" s="61" t="s">
        <v>61</v>
      </c>
      <c r="L51" s="54" t="s">
        <v>62</v>
      </c>
      <c r="M51" s="61" t="s">
        <v>63</v>
      </c>
      <c r="N51" s="61" t="s">
        <v>64</v>
      </c>
    </row>
    <row r="52" spans="1:14" x14ac:dyDescent="0.35">
      <c r="A52" s="59" t="str">
        <f>$A$11</f>
        <v>Mittlerer BHD*</v>
      </c>
      <c r="B52" s="62" t="s">
        <v>66</v>
      </c>
      <c r="C52" s="249" t="s">
        <v>67</v>
      </c>
      <c r="D52" s="250">
        <v>11.078794887083548</v>
      </c>
      <c r="E52" s="250">
        <v>17.207342658423347</v>
      </c>
      <c r="F52" s="250">
        <v>25.960226788718366</v>
      </c>
      <c r="G52" s="250">
        <v>32.669692820303517</v>
      </c>
      <c r="H52" s="250">
        <v>37.536423491021495</v>
      </c>
      <c r="I52" s="250">
        <v>41.44358172823199</v>
      </c>
      <c r="J52" s="250">
        <v>45.97566006887488</v>
      </c>
      <c r="K52" s="250">
        <v>48.673703289336871</v>
      </c>
      <c r="L52" s="251">
        <v>52.523747432549087</v>
      </c>
      <c r="M52" s="63" t="s">
        <v>67</v>
      </c>
      <c r="N52" s="252" t="s">
        <v>67</v>
      </c>
    </row>
    <row r="53" spans="1:14" x14ac:dyDescent="0.35">
      <c r="A53" s="59" t="str">
        <f>$A$12</f>
        <v>Holzboden</v>
      </c>
      <c r="B53" s="62" t="s">
        <v>69</v>
      </c>
      <c r="C53" s="253"/>
      <c r="D53" s="254"/>
      <c r="E53" s="254"/>
      <c r="F53" s="254"/>
      <c r="G53" s="254"/>
      <c r="H53" s="254"/>
      <c r="I53" s="254"/>
      <c r="J53" s="254"/>
      <c r="K53" s="254"/>
      <c r="L53" s="254"/>
      <c r="M53" s="56">
        <f>IF(SUM(C53:L53)&gt;0,SUM(C53:L53),0)</f>
        <v>0</v>
      </c>
      <c r="N53" s="252" t="s">
        <v>67</v>
      </c>
    </row>
    <row r="54" spans="1:14" x14ac:dyDescent="0.35">
      <c r="A54" s="59" t="str">
        <f>$A$13</f>
        <v>Vorrat Derbholz</v>
      </c>
      <c r="B54" s="62" t="s">
        <v>71</v>
      </c>
      <c r="C54" s="255" t="s">
        <v>67</v>
      </c>
      <c r="D54" s="254"/>
      <c r="E54" s="254"/>
      <c r="F54" s="254"/>
      <c r="G54" s="254"/>
      <c r="H54" s="254"/>
      <c r="I54" s="254"/>
      <c r="J54" s="254"/>
      <c r="K54" s="254"/>
      <c r="L54" s="254"/>
      <c r="M54" s="56">
        <f t="shared" ref="M54:M55" si="4">IF(SUM(C54:L54)&gt;0,SUM(C54:L54),0)</f>
        <v>0</v>
      </c>
      <c r="N54" s="256">
        <f>IF(M53=0,0,IF(M53&gt;0,M54/M53,""))</f>
        <v>0</v>
      </c>
    </row>
    <row r="55" spans="1:14" x14ac:dyDescent="0.35">
      <c r="A55" s="59" t="str">
        <f>$A$14</f>
        <v>jährlicher Zuwachs Derbholz</v>
      </c>
      <c r="B55" s="62" t="s">
        <v>73</v>
      </c>
      <c r="C55" s="255" t="s">
        <v>67</v>
      </c>
      <c r="D55" s="254"/>
      <c r="E55" s="254"/>
      <c r="F55" s="254"/>
      <c r="G55" s="254"/>
      <c r="H55" s="254"/>
      <c r="I55" s="254"/>
      <c r="J55" s="254"/>
      <c r="K55" s="254"/>
      <c r="L55" s="254"/>
      <c r="M55" s="56">
        <f t="shared" si="4"/>
        <v>0</v>
      </c>
      <c r="N55" s="256">
        <f>IF(M53=0,0,IF(M53&gt;0,M55/M53,""))</f>
        <v>0</v>
      </c>
    </row>
    <row r="56" spans="1:14" x14ac:dyDescent="0.35">
      <c r="A56" s="59" t="str">
        <f>$A$15</f>
        <v>geplante jährliche Nutzung</v>
      </c>
      <c r="B56" s="55" t="s">
        <v>75</v>
      </c>
      <c r="C56" s="255" t="s">
        <v>67</v>
      </c>
      <c r="D56" s="254"/>
      <c r="E56" s="254"/>
      <c r="F56" s="254"/>
      <c r="G56" s="254"/>
      <c r="H56" s="254"/>
      <c r="I56" s="254"/>
      <c r="J56" s="254"/>
      <c r="K56" s="254"/>
      <c r="L56" s="254"/>
      <c r="M56" s="56">
        <f>IF(SUM(C56:L56)&gt;0,SUM(C56:L56),0)</f>
        <v>0</v>
      </c>
      <c r="N56" s="256">
        <f>IF(M53=0,0,IF(M53&gt;0,M56/M53,""))</f>
        <v>0</v>
      </c>
    </row>
    <row r="58" spans="1:14" x14ac:dyDescent="0.35">
      <c r="E58" s="7"/>
      <c r="F58" s="7"/>
      <c r="G58" s="7"/>
      <c r="H58" s="7"/>
      <c r="I58" s="7"/>
      <c r="J58" s="7"/>
      <c r="K58" s="7"/>
      <c r="L58" s="7"/>
    </row>
    <row r="59" spans="1:14" x14ac:dyDescent="0.35">
      <c r="A59" s="59" t="s">
        <v>48</v>
      </c>
      <c r="B59" s="60"/>
      <c r="C59" s="167" t="s">
        <v>84</v>
      </c>
      <c r="D59" s="349" t="s">
        <v>85</v>
      </c>
      <c r="E59" s="349"/>
      <c r="F59" s="349"/>
      <c r="G59" s="349"/>
      <c r="H59" s="349"/>
      <c r="I59" s="349"/>
      <c r="J59" s="349"/>
      <c r="K59" s="349"/>
      <c r="L59" s="349"/>
      <c r="M59" s="349"/>
      <c r="N59" s="349"/>
    </row>
    <row r="60" spans="1:14" x14ac:dyDescent="0.35">
      <c r="A60" s="3"/>
      <c r="B60" s="4"/>
      <c r="C60" s="5"/>
      <c r="D60" s="6"/>
      <c r="E60" s="6"/>
      <c r="F60" s="6"/>
      <c r="G60" s="6"/>
      <c r="H60" s="6"/>
      <c r="I60" s="6"/>
      <c r="J60" s="6"/>
      <c r="K60" s="6"/>
      <c r="L60" s="6"/>
      <c r="M60" s="6"/>
    </row>
    <row r="61" spans="1:14" x14ac:dyDescent="0.35">
      <c r="A61" s="64" t="s">
        <v>51</v>
      </c>
      <c r="B61" s="54" t="str">
        <f>$B$10</f>
        <v>[Jahre]</v>
      </c>
      <c r="C61" s="61" t="s">
        <v>53</v>
      </c>
      <c r="D61" s="61" t="s">
        <v>54</v>
      </c>
      <c r="E61" s="61" t="s">
        <v>55</v>
      </c>
      <c r="F61" s="61" t="s">
        <v>56</v>
      </c>
      <c r="G61" s="61" t="s">
        <v>57</v>
      </c>
      <c r="H61" s="61" t="s">
        <v>58</v>
      </c>
      <c r="I61" s="61" t="s">
        <v>59</v>
      </c>
      <c r="J61" s="61" t="s">
        <v>60</v>
      </c>
      <c r="K61" s="61" t="s">
        <v>61</v>
      </c>
      <c r="L61" s="54" t="s">
        <v>62</v>
      </c>
      <c r="M61" s="61" t="s">
        <v>63</v>
      </c>
      <c r="N61" s="61" t="s">
        <v>64</v>
      </c>
    </row>
    <row r="62" spans="1:14" x14ac:dyDescent="0.35">
      <c r="A62" s="59" t="str">
        <f>$A$11</f>
        <v>Mittlerer BHD*</v>
      </c>
      <c r="B62" s="62" t="s">
        <v>66</v>
      </c>
      <c r="C62" s="249" t="s">
        <v>67</v>
      </c>
      <c r="D62" s="250">
        <v>11.856251498300656</v>
      </c>
      <c r="E62" s="250">
        <v>22.596356382167443</v>
      </c>
      <c r="F62" s="250">
        <v>34.440156886216286</v>
      </c>
      <c r="G62" s="250">
        <v>44.018694346934794</v>
      </c>
      <c r="H62" s="250">
        <v>55.800389662187001</v>
      </c>
      <c r="I62" s="250">
        <v>58.513132557667092</v>
      </c>
      <c r="J62" s="250">
        <v>58.447552953130298</v>
      </c>
      <c r="K62" s="250">
        <v>78.21717816566391</v>
      </c>
      <c r="L62" s="251">
        <v>102.19998920097578</v>
      </c>
      <c r="M62" s="63" t="s">
        <v>67</v>
      </c>
      <c r="N62" s="252" t="s">
        <v>67</v>
      </c>
    </row>
    <row r="63" spans="1:14" x14ac:dyDescent="0.35">
      <c r="A63" s="59" t="str">
        <f>$A$12</f>
        <v>Holzboden</v>
      </c>
      <c r="B63" s="62" t="s">
        <v>69</v>
      </c>
      <c r="C63" s="253"/>
      <c r="D63" s="254"/>
      <c r="E63" s="254"/>
      <c r="F63" s="254"/>
      <c r="G63" s="254"/>
      <c r="H63" s="254"/>
      <c r="I63" s="254"/>
      <c r="J63" s="254"/>
      <c r="K63" s="254"/>
      <c r="L63" s="254"/>
      <c r="M63" s="56">
        <f>IF(SUM(C63:L63)&gt;0,SUM(C63:L63),0)</f>
        <v>0</v>
      </c>
      <c r="N63" s="252" t="s">
        <v>67</v>
      </c>
    </row>
    <row r="64" spans="1:14" x14ac:dyDescent="0.35">
      <c r="A64" s="59" t="str">
        <f>$A$13</f>
        <v>Vorrat Derbholz</v>
      </c>
      <c r="B64" s="62" t="s">
        <v>71</v>
      </c>
      <c r="C64" s="255" t="s">
        <v>67</v>
      </c>
      <c r="D64" s="254"/>
      <c r="E64" s="254"/>
      <c r="F64" s="254"/>
      <c r="G64" s="254"/>
      <c r="H64" s="254"/>
      <c r="I64" s="254"/>
      <c r="J64" s="254"/>
      <c r="K64" s="254"/>
      <c r="L64" s="254"/>
      <c r="M64" s="56">
        <f t="shared" ref="M64:M65" si="5">IF(SUM(C64:L64)&gt;0,SUM(C64:L64),0)</f>
        <v>0</v>
      </c>
      <c r="N64" s="256">
        <f>IF(M63=0,0,IF(M63&gt;0,M64/M63,""))</f>
        <v>0</v>
      </c>
    </row>
    <row r="65" spans="1:14" x14ac:dyDescent="0.35">
      <c r="A65" s="59" t="str">
        <f>$A$14</f>
        <v>jährlicher Zuwachs Derbholz</v>
      </c>
      <c r="B65" s="62" t="s">
        <v>73</v>
      </c>
      <c r="C65" s="255" t="s">
        <v>67</v>
      </c>
      <c r="D65" s="254"/>
      <c r="E65" s="254"/>
      <c r="F65" s="254"/>
      <c r="G65" s="254"/>
      <c r="H65" s="254"/>
      <c r="I65" s="254"/>
      <c r="J65" s="254"/>
      <c r="K65" s="254"/>
      <c r="L65" s="254"/>
      <c r="M65" s="56">
        <f t="shared" si="5"/>
        <v>0</v>
      </c>
      <c r="N65" s="256">
        <f>IF(M63=0,0,IF(M63&gt;0,M65/M63,""))</f>
        <v>0</v>
      </c>
    </row>
    <row r="66" spans="1:14" x14ac:dyDescent="0.35">
      <c r="A66" s="59" t="str">
        <f>$A$15</f>
        <v>geplante jährliche Nutzung</v>
      </c>
      <c r="B66" s="55" t="s">
        <v>75</v>
      </c>
      <c r="C66" s="255" t="s">
        <v>67</v>
      </c>
      <c r="D66" s="254"/>
      <c r="E66" s="254"/>
      <c r="F66" s="254"/>
      <c r="G66" s="254"/>
      <c r="H66" s="254"/>
      <c r="I66" s="254"/>
      <c r="J66" s="254"/>
      <c r="K66" s="254"/>
      <c r="L66" s="254"/>
      <c r="M66" s="56">
        <f>IF(SUM(C66:L66)&gt;0,SUM(C66:L66),0)</f>
        <v>0</v>
      </c>
      <c r="N66" s="256">
        <f>IF(M63=0,0,IF(M63&gt;0,M66/M63,""))</f>
        <v>0</v>
      </c>
    </row>
    <row r="69" spans="1:14" x14ac:dyDescent="0.35">
      <c r="A69" s="59" t="s">
        <v>48</v>
      </c>
      <c r="B69" s="60"/>
      <c r="C69" s="167" t="s">
        <v>86</v>
      </c>
      <c r="D69" s="349" t="s">
        <v>87</v>
      </c>
      <c r="E69" s="349"/>
      <c r="F69" s="349"/>
      <c r="G69" s="349"/>
      <c r="H69" s="349"/>
      <c r="I69" s="349"/>
      <c r="J69" s="349"/>
      <c r="K69" s="349"/>
      <c r="L69" s="349"/>
      <c r="M69" s="349"/>
      <c r="N69" s="349"/>
    </row>
    <row r="70" spans="1:14" x14ac:dyDescent="0.35">
      <c r="A70" s="3"/>
      <c r="B70" s="4"/>
      <c r="C70" s="5"/>
      <c r="D70" s="6"/>
      <c r="E70" s="6"/>
      <c r="F70" s="6"/>
      <c r="G70" s="6"/>
      <c r="H70" s="6"/>
      <c r="I70" s="6"/>
      <c r="J70" s="6"/>
      <c r="K70" s="6"/>
      <c r="L70" s="6"/>
      <c r="M70" s="6"/>
    </row>
    <row r="71" spans="1:14" x14ac:dyDescent="0.35">
      <c r="A71" s="64" t="s">
        <v>51</v>
      </c>
      <c r="B71" s="54" t="str">
        <f>$B$10</f>
        <v>[Jahre]</v>
      </c>
      <c r="C71" s="61" t="s">
        <v>53</v>
      </c>
      <c r="D71" s="61" t="s">
        <v>54</v>
      </c>
      <c r="E71" s="61" t="s">
        <v>55</v>
      </c>
      <c r="F71" s="61" t="s">
        <v>56</v>
      </c>
      <c r="G71" s="61" t="s">
        <v>57</v>
      </c>
      <c r="H71" s="61" t="s">
        <v>58</v>
      </c>
      <c r="I71" s="61" t="s">
        <v>59</v>
      </c>
      <c r="J71" s="61" t="s">
        <v>60</v>
      </c>
      <c r="K71" s="61" t="s">
        <v>61</v>
      </c>
      <c r="L71" s="54" t="s">
        <v>62</v>
      </c>
      <c r="M71" s="61" t="s">
        <v>63</v>
      </c>
      <c r="N71" s="61" t="s">
        <v>64</v>
      </c>
    </row>
    <row r="72" spans="1:14" x14ac:dyDescent="0.35">
      <c r="A72" s="59" t="str">
        <f>$A$11</f>
        <v>Mittlerer BHD*</v>
      </c>
      <c r="B72" s="62" t="s">
        <v>66</v>
      </c>
      <c r="C72" s="249" t="s">
        <v>67</v>
      </c>
      <c r="D72" s="250">
        <v>11.040076672076543</v>
      </c>
      <c r="E72" s="250">
        <v>14.21717284497517</v>
      </c>
      <c r="F72" s="250">
        <v>22.169932546160716</v>
      </c>
      <c r="G72" s="250">
        <v>27.709630222940984</v>
      </c>
      <c r="H72" s="250">
        <v>32.433641623403844</v>
      </c>
      <c r="I72" s="250">
        <v>35.288295298218827</v>
      </c>
      <c r="J72" s="250">
        <v>37.419152975580097</v>
      </c>
      <c r="K72" s="250">
        <v>40.177762465113005</v>
      </c>
      <c r="L72" s="251">
        <v>45.452043790902344</v>
      </c>
      <c r="M72" s="63" t="s">
        <v>67</v>
      </c>
      <c r="N72" s="252" t="s">
        <v>67</v>
      </c>
    </row>
    <row r="73" spans="1:14" x14ac:dyDescent="0.35">
      <c r="A73" s="59" t="str">
        <f>$A$12</f>
        <v>Holzboden</v>
      </c>
      <c r="B73" s="62" t="s">
        <v>69</v>
      </c>
      <c r="C73" s="253"/>
      <c r="D73" s="254"/>
      <c r="E73" s="254"/>
      <c r="F73" s="254"/>
      <c r="G73" s="254"/>
      <c r="H73" s="254"/>
      <c r="I73" s="254"/>
      <c r="J73" s="254"/>
      <c r="K73" s="254"/>
      <c r="L73" s="254"/>
      <c r="M73" s="56">
        <f>IF(SUM(C73:L73)&gt;0,SUM(C73:L73),0)</f>
        <v>0</v>
      </c>
      <c r="N73" s="252" t="s">
        <v>67</v>
      </c>
    </row>
    <row r="74" spans="1:14" x14ac:dyDescent="0.35">
      <c r="A74" s="59" t="str">
        <f>$A$13</f>
        <v>Vorrat Derbholz</v>
      </c>
      <c r="B74" s="62" t="s">
        <v>71</v>
      </c>
      <c r="C74" s="255" t="s">
        <v>67</v>
      </c>
      <c r="D74" s="254"/>
      <c r="E74" s="254"/>
      <c r="F74" s="254"/>
      <c r="G74" s="254"/>
      <c r="H74" s="254"/>
      <c r="I74" s="254"/>
      <c r="J74" s="254"/>
      <c r="K74" s="254"/>
      <c r="L74" s="254"/>
      <c r="M74" s="56">
        <f t="shared" ref="M74:M75" si="6">IF(SUM(C74:L74)&gt;0,SUM(C74:L74),0)</f>
        <v>0</v>
      </c>
      <c r="N74" s="256">
        <f>IF(M73=0,0,IF(M73&gt;0,M74/M73,""))</f>
        <v>0</v>
      </c>
    </row>
    <row r="75" spans="1:14" x14ac:dyDescent="0.35">
      <c r="A75" s="59" t="str">
        <f>$A$14</f>
        <v>jährlicher Zuwachs Derbholz</v>
      </c>
      <c r="B75" s="62" t="s">
        <v>73</v>
      </c>
      <c r="C75" s="255" t="s">
        <v>67</v>
      </c>
      <c r="D75" s="254"/>
      <c r="E75" s="254"/>
      <c r="F75" s="254"/>
      <c r="G75" s="254"/>
      <c r="H75" s="254"/>
      <c r="I75" s="254"/>
      <c r="J75" s="254"/>
      <c r="K75" s="254"/>
      <c r="L75" s="254"/>
      <c r="M75" s="56">
        <f t="shared" si="6"/>
        <v>0</v>
      </c>
      <c r="N75" s="256">
        <f>IF(M73=0,0,IF(M73&gt;0,M75/M73,""))</f>
        <v>0</v>
      </c>
    </row>
    <row r="76" spans="1:14" x14ac:dyDescent="0.35">
      <c r="A76" s="59" t="str">
        <f>$A$15</f>
        <v>geplante jährliche Nutzung</v>
      </c>
      <c r="B76" s="55" t="s">
        <v>75</v>
      </c>
      <c r="C76" s="255" t="s">
        <v>67</v>
      </c>
      <c r="D76" s="254"/>
      <c r="E76" s="254"/>
      <c r="F76" s="254"/>
      <c r="G76" s="254"/>
      <c r="H76" s="254"/>
      <c r="I76" s="254"/>
      <c r="J76" s="254"/>
      <c r="K76" s="254"/>
      <c r="L76" s="254"/>
      <c r="M76" s="56">
        <f>IF(SUM(C76:L76)&gt;0,SUM(C76:L76),0)</f>
        <v>0</v>
      </c>
      <c r="N76" s="256">
        <f>IF(M73=0,0,IF(M73&gt;0,M76/M73,""))</f>
        <v>0</v>
      </c>
    </row>
    <row r="79" spans="1:14" x14ac:dyDescent="0.35">
      <c r="A79" s="59" t="s">
        <v>48</v>
      </c>
      <c r="B79" s="60"/>
      <c r="C79" s="167" t="s">
        <v>88</v>
      </c>
      <c r="D79" s="349" t="s">
        <v>89</v>
      </c>
      <c r="E79" s="349"/>
      <c r="F79" s="349"/>
      <c r="G79" s="349"/>
      <c r="H79" s="349"/>
      <c r="I79" s="349"/>
      <c r="J79" s="349"/>
      <c r="K79" s="349"/>
      <c r="L79" s="349"/>
      <c r="M79" s="349"/>
      <c r="N79" s="349"/>
    </row>
    <row r="80" spans="1:14" x14ac:dyDescent="0.35">
      <c r="A80" s="3"/>
      <c r="B80" s="4"/>
      <c r="C80" s="5"/>
      <c r="D80" s="6"/>
      <c r="E80" s="6"/>
      <c r="F80" s="6"/>
      <c r="G80" s="6"/>
      <c r="H80" s="6"/>
      <c r="I80" s="6"/>
      <c r="J80" s="6"/>
      <c r="K80" s="6"/>
      <c r="L80" s="6"/>
      <c r="M80" s="6"/>
    </row>
    <row r="81" spans="1:16" x14ac:dyDescent="0.35">
      <c r="A81" s="64" t="s">
        <v>51</v>
      </c>
      <c r="B81" s="54" t="str">
        <f>$B$10</f>
        <v>[Jahre]</v>
      </c>
      <c r="C81" s="61" t="s">
        <v>53</v>
      </c>
      <c r="D81" s="61" t="s">
        <v>54</v>
      </c>
      <c r="E81" s="61" t="s">
        <v>55</v>
      </c>
      <c r="F81" s="61" t="s">
        <v>56</v>
      </c>
      <c r="G81" s="61" t="s">
        <v>57</v>
      </c>
      <c r="H81" s="61" t="s">
        <v>58</v>
      </c>
      <c r="I81" s="61" t="s">
        <v>59</v>
      </c>
      <c r="J81" s="61" t="s">
        <v>60</v>
      </c>
      <c r="K81" s="61" t="s">
        <v>61</v>
      </c>
      <c r="L81" s="54" t="s">
        <v>62</v>
      </c>
      <c r="M81" s="61" t="s">
        <v>63</v>
      </c>
      <c r="N81" s="61" t="s">
        <v>64</v>
      </c>
    </row>
    <row r="82" spans="1:16" x14ac:dyDescent="0.35">
      <c r="A82" s="59" t="str">
        <f>$A$11</f>
        <v>Mittlerer BHD*</v>
      </c>
      <c r="B82" s="62" t="s">
        <v>66</v>
      </c>
      <c r="C82" s="249" t="s">
        <v>67</v>
      </c>
      <c r="D82" s="250">
        <v>12.862918355267722</v>
      </c>
      <c r="E82" s="250">
        <v>19.94172484674818</v>
      </c>
      <c r="F82" s="250">
        <v>30.478764012289201</v>
      </c>
      <c r="G82" s="250">
        <v>36.655894411836911</v>
      </c>
      <c r="H82" s="250">
        <v>42.060048124578408</v>
      </c>
      <c r="I82" s="250">
        <v>47.420358344489614</v>
      </c>
      <c r="J82" s="250">
        <v>49.818974965454352</v>
      </c>
      <c r="K82" s="250">
        <v>50.587347551734496</v>
      </c>
      <c r="L82" s="251">
        <v>54.87738979955283</v>
      </c>
      <c r="M82" s="63" t="s">
        <v>67</v>
      </c>
      <c r="N82" s="252" t="s">
        <v>67</v>
      </c>
    </row>
    <row r="83" spans="1:16" x14ac:dyDescent="0.35">
      <c r="A83" s="59" t="str">
        <f>$A$12</f>
        <v>Holzboden</v>
      </c>
      <c r="B83" s="62" t="s">
        <v>69</v>
      </c>
      <c r="C83" s="253"/>
      <c r="D83" s="254"/>
      <c r="E83" s="254"/>
      <c r="F83" s="254"/>
      <c r="G83" s="254"/>
      <c r="H83" s="254"/>
      <c r="I83" s="254"/>
      <c r="J83" s="254"/>
      <c r="K83" s="254"/>
      <c r="L83" s="254"/>
      <c r="M83" s="56">
        <f>IF(SUM(C83:L83)&gt;0,SUM(C83:L83),0)</f>
        <v>0</v>
      </c>
      <c r="N83" s="252" t="s">
        <v>67</v>
      </c>
    </row>
    <row r="84" spans="1:16" x14ac:dyDescent="0.35">
      <c r="A84" s="59" t="str">
        <f>$A$13</f>
        <v>Vorrat Derbholz</v>
      </c>
      <c r="B84" s="62" t="s">
        <v>71</v>
      </c>
      <c r="C84" s="255" t="s">
        <v>67</v>
      </c>
      <c r="D84" s="254"/>
      <c r="E84" s="254"/>
      <c r="F84" s="254"/>
      <c r="G84" s="254"/>
      <c r="H84" s="254"/>
      <c r="I84" s="254"/>
      <c r="J84" s="254"/>
      <c r="K84" s="254"/>
      <c r="L84" s="254"/>
      <c r="M84" s="56">
        <f t="shared" ref="M84:M85" si="7">IF(SUM(C84:L84)&gt;0,SUM(C84:L84),0)</f>
        <v>0</v>
      </c>
      <c r="N84" s="256">
        <f>IF(M83=0,0,IF(M83&gt;0,M84/M83,""))</f>
        <v>0</v>
      </c>
    </row>
    <row r="85" spans="1:16" x14ac:dyDescent="0.35">
      <c r="A85" s="59" t="str">
        <f>$A$14</f>
        <v>jährlicher Zuwachs Derbholz</v>
      </c>
      <c r="B85" s="62" t="s">
        <v>73</v>
      </c>
      <c r="C85" s="255" t="s">
        <v>67</v>
      </c>
      <c r="D85" s="254"/>
      <c r="E85" s="254"/>
      <c r="F85" s="254"/>
      <c r="G85" s="254"/>
      <c r="H85" s="254"/>
      <c r="I85" s="254"/>
      <c r="J85" s="254"/>
      <c r="K85" s="254"/>
      <c r="L85" s="254"/>
      <c r="M85" s="56">
        <f t="shared" si="7"/>
        <v>0</v>
      </c>
      <c r="N85" s="256">
        <f>IF(M83=0,0,IF(M83&gt;0,M85/M83,""))</f>
        <v>0</v>
      </c>
    </row>
    <row r="86" spans="1:16" x14ac:dyDescent="0.35">
      <c r="A86" s="59" t="str">
        <f>$A$15</f>
        <v>geplante jährliche Nutzung</v>
      </c>
      <c r="B86" s="55" t="s">
        <v>75</v>
      </c>
      <c r="C86" s="255" t="s">
        <v>67</v>
      </c>
      <c r="D86" s="254"/>
      <c r="E86" s="254"/>
      <c r="F86" s="254"/>
      <c r="G86" s="254"/>
      <c r="H86" s="254"/>
      <c r="I86" s="254"/>
      <c r="J86" s="254"/>
      <c r="K86" s="254"/>
      <c r="L86" s="254"/>
      <c r="M86" s="56">
        <f>IF(SUM(C86:L86)&gt;0,SUM(C86:L86),0)</f>
        <v>0</v>
      </c>
      <c r="N86" s="256">
        <f>IF(M83=0,0,IF(M83&gt;0,M86/M83,""))</f>
        <v>0</v>
      </c>
    </row>
    <row r="87" spans="1:16" x14ac:dyDescent="0.35">
      <c r="M87" s="7"/>
    </row>
    <row r="90" spans="1:16" x14ac:dyDescent="0.35">
      <c r="A90" s="139" t="s">
        <v>90</v>
      </c>
      <c r="O90" s="36"/>
    </row>
    <row r="92" spans="1:16" ht="15" customHeight="1" x14ac:dyDescent="0.35"/>
    <row r="93" spans="1:16" x14ac:dyDescent="0.35">
      <c r="A93" s="259" t="str">
        <f>Eiche!A47</f>
        <v>Klimarechner DFWR, Stand: 21.06.2018</v>
      </c>
      <c r="B93" s="259"/>
      <c r="C93" s="259"/>
      <c r="O93" s="23"/>
    </row>
    <row r="94" spans="1:16" x14ac:dyDescent="0.35">
      <c r="O94" s="23"/>
    </row>
    <row r="95" spans="1:16" x14ac:dyDescent="0.35">
      <c r="P95" s="38"/>
    </row>
    <row r="96" spans="1:16" x14ac:dyDescent="0.35">
      <c r="B96" s="39"/>
    </row>
    <row r="97" spans="13:16" x14ac:dyDescent="0.35">
      <c r="O97" s="37"/>
    </row>
    <row r="98" spans="13:16" x14ac:dyDescent="0.35">
      <c r="O98" s="37"/>
    </row>
    <row r="99" spans="13:16" x14ac:dyDescent="0.35">
      <c r="M99" s="9"/>
      <c r="N99" s="9"/>
    </row>
    <row r="100" spans="13:16" x14ac:dyDescent="0.35">
      <c r="M100" s="9"/>
      <c r="N100" s="9"/>
    </row>
    <row r="101" spans="13:16" x14ac:dyDescent="0.35">
      <c r="M101" s="9"/>
      <c r="N101" s="9"/>
    </row>
    <row r="102" spans="13:16" x14ac:dyDescent="0.35">
      <c r="M102" s="9"/>
      <c r="N102" s="29"/>
      <c r="P102" s="9"/>
    </row>
    <row r="103" spans="13:16" x14ac:dyDescent="0.35">
      <c r="O103" s="23"/>
    </row>
    <row r="104" spans="13:16" x14ac:dyDescent="0.35">
      <c r="O104" s="23"/>
    </row>
    <row r="112" spans="13:16" x14ac:dyDescent="0.35">
      <c r="M112" s="9"/>
    </row>
    <row r="113" spans="2:17" x14ac:dyDescent="0.35">
      <c r="M113" s="9"/>
    </row>
    <row r="115" spans="2:17" x14ac:dyDescent="0.35">
      <c r="Q115" s="37"/>
    </row>
    <row r="116" spans="2:17" x14ac:dyDescent="0.35">
      <c r="Q116" s="37"/>
    </row>
    <row r="117" spans="2:17" x14ac:dyDescent="0.35">
      <c r="N117" s="29"/>
      <c r="Q117" s="37"/>
    </row>
    <row r="125" spans="2:17" x14ac:dyDescent="0.35">
      <c r="B125" s="33"/>
      <c r="D125" s="32"/>
      <c r="E125" s="32"/>
      <c r="F125" s="32"/>
      <c r="G125" s="32"/>
      <c r="H125" s="32"/>
      <c r="I125" s="32"/>
      <c r="J125" s="32"/>
      <c r="K125" s="32"/>
      <c r="L125" s="32"/>
      <c r="O125" s="31"/>
    </row>
    <row r="126" spans="2:17" x14ac:dyDescent="0.35">
      <c r="B126" s="8"/>
      <c r="C126" s="8"/>
      <c r="D126" s="8"/>
      <c r="E126" s="8"/>
      <c r="F126" s="8"/>
    </row>
    <row r="129" spans="4:11" x14ac:dyDescent="0.35">
      <c r="D129" s="9"/>
      <c r="E129" s="9"/>
      <c r="F129" s="9"/>
      <c r="G129" s="9"/>
      <c r="H129" s="9"/>
      <c r="I129" s="9"/>
      <c r="J129" s="9"/>
      <c r="K129" s="9"/>
    </row>
    <row r="148" spans="2:2" x14ac:dyDescent="0.35">
      <c r="B148" s="8"/>
    </row>
    <row r="149" spans="2:2" x14ac:dyDescent="0.35">
      <c r="B149" s="8"/>
    </row>
  </sheetData>
  <sheetProtection algorithmName="SHA-512" hashValue="bexl1Ta4/psI3kCu44d7PkYg8BEgCwtb6CBPTbcKAA9rhVLpD2N/+vzqBjlALkyp6sh5lrMkuJEYFEtdQrHCLw==" saltValue="mEoPCJRl53CaVP/ZWWxqsA==" spinCount="100000" sheet="1" objects="1" scenarios="1"/>
  <mergeCells count="13">
    <mergeCell ref="A1:F1"/>
    <mergeCell ref="D59:N59"/>
    <mergeCell ref="A5:B5"/>
    <mergeCell ref="D49:N50"/>
    <mergeCell ref="C5:N5"/>
    <mergeCell ref="C4:N4"/>
    <mergeCell ref="D28:N30"/>
    <mergeCell ref="D69:N69"/>
    <mergeCell ref="D79:N79"/>
    <mergeCell ref="M7:N7"/>
    <mergeCell ref="D8:N8"/>
    <mergeCell ref="D18:N18"/>
    <mergeCell ref="D39:N40"/>
  </mergeCells>
  <pageMargins left="0.70866141732283472" right="0.70866141732283472" top="0.78740157480314965" bottom="0.78740157480314965" header="0.51181102362204722" footer="0.51181102362204722"/>
  <pageSetup paperSize="9" scale="38" firstPageNumber="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548"/>
  <sheetViews>
    <sheetView showGridLines="0" view="pageLayout" topLeftCell="A40" zoomScaleNormal="100" workbookViewId="0">
      <selection sqref="A1:H1"/>
    </sheetView>
  </sheetViews>
  <sheetFormatPr baseColWidth="10" defaultColWidth="11.453125" defaultRowHeight="14.5" x14ac:dyDescent="0.35"/>
  <cols>
    <col min="1" max="2" width="11.453125" style="142"/>
    <col min="3" max="3" width="11.453125" style="142" customWidth="1"/>
    <col min="4" max="7" width="11.453125" style="142"/>
    <col min="8" max="8" width="7.26953125" style="142" customWidth="1"/>
    <col min="9" max="16384" width="11.453125" style="142"/>
  </cols>
  <sheetData>
    <row r="1" spans="1:8" ht="21" x14ac:dyDescent="0.35">
      <c r="A1" s="359" t="s">
        <v>91</v>
      </c>
      <c r="B1" s="359"/>
      <c r="C1" s="359"/>
      <c r="D1" s="359"/>
      <c r="E1" s="359"/>
      <c r="F1" s="359"/>
      <c r="G1" s="359"/>
      <c r="H1" s="359"/>
    </row>
    <row r="2" spans="1:8" ht="15" customHeight="1" x14ac:dyDescent="0.35">
      <c r="A2" s="369" t="s">
        <v>92</v>
      </c>
      <c r="B2" s="369"/>
      <c r="C2" s="369"/>
      <c r="D2" s="369"/>
      <c r="E2" s="369"/>
      <c r="F2" s="369"/>
      <c r="G2" s="369"/>
      <c r="H2" s="369"/>
    </row>
    <row r="3" spans="1:8" ht="15" customHeight="1" x14ac:dyDescent="0.35">
      <c r="A3" s="369" t="str">
        <f>"für den Forstbetrieb "&amp;IF(Eingabe!C4="","",Eingabe!C4)&amp;" (Stichtag: "&amp;IF(Eingabe!C5="","- Angabe fehlt -",TEXT(Eingabe!C5,"TT.MM.JJJJ"))&amp;")"</f>
        <v>für den Forstbetrieb  (Stichtag: - Angabe fehlt -)</v>
      </c>
      <c r="B3" s="369"/>
      <c r="C3" s="369"/>
      <c r="D3" s="369"/>
      <c r="E3" s="369"/>
      <c r="F3" s="369"/>
      <c r="G3" s="369"/>
      <c r="H3" s="369"/>
    </row>
    <row r="4" spans="1:8" ht="15" customHeight="1" x14ac:dyDescent="0.35">
      <c r="A4" s="275"/>
      <c r="B4" s="275"/>
      <c r="C4" s="275"/>
      <c r="D4" s="275"/>
      <c r="E4" s="275"/>
      <c r="F4" s="275"/>
      <c r="G4" s="143"/>
      <c r="H4" s="143"/>
    </row>
    <row r="5" spans="1:8" ht="15" customHeight="1" x14ac:dyDescent="0.35">
      <c r="A5" s="371" t="s">
        <v>93</v>
      </c>
      <c r="B5" s="372"/>
      <c r="C5" s="372"/>
      <c r="D5" s="372"/>
      <c r="E5" s="372"/>
      <c r="F5" s="372"/>
      <c r="G5" s="372"/>
      <c r="H5" s="373"/>
    </row>
    <row r="6" spans="1:8" ht="15" customHeight="1" x14ac:dyDescent="0.35">
      <c r="A6" s="144"/>
      <c r="B6" s="145"/>
      <c r="C6" s="145"/>
      <c r="D6" s="145"/>
      <c r="E6" s="145"/>
      <c r="F6" s="145"/>
      <c r="G6" s="146"/>
      <c r="H6" s="147"/>
    </row>
    <row r="7" spans="1:8" ht="15" customHeight="1" x14ac:dyDescent="0.35">
      <c r="A7" s="360" t="str">
        <f>"Die Kalkulation für den Forstbetrieb "&amp;IF(Eingabe!C4="","",Eingabe!C4)&amp;" basiert auf den Forsteinrichtungsdaten mit dem Stichtag "&amp;IF(Eingabe!C5="","- Angabe fehlt -",TEXT(Eingabe!C5,"TT.MM.JJJJ"))&amp;" und gilt für den Planungszeitraum der darauffolgenden 10 Jahre."</f>
        <v>Die Kalkulation für den Forstbetrieb  basiert auf den Forsteinrichtungsdaten mit dem Stichtag - Angabe fehlt - und gilt für den Planungszeitraum der darauffolgenden 10 Jahre.</v>
      </c>
      <c r="B7" s="361"/>
      <c r="C7" s="361"/>
      <c r="D7" s="361"/>
      <c r="E7" s="361"/>
      <c r="F7" s="361"/>
      <c r="G7" s="361"/>
      <c r="H7" s="362"/>
    </row>
    <row r="8" spans="1:8" ht="15" customHeight="1" x14ac:dyDescent="0.35">
      <c r="A8" s="360"/>
      <c r="B8" s="361"/>
      <c r="C8" s="361"/>
      <c r="D8" s="361"/>
      <c r="E8" s="361"/>
      <c r="F8" s="361"/>
      <c r="G8" s="361"/>
      <c r="H8" s="362"/>
    </row>
    <row r="9" spans="1:8" ht="15" customHeight="1" x14ac:dyDescent="0.35">
      <c r="A9" s="272"/>
      <c r="B9" s="273"/>
      <c r="C9" s="273"/>
      <c r="D9" s="273"/>
      <c r="E9" s="273"/>
      <c r="F9" s="273"/>
      <c r="G9" s="273"/>
      <c r="H9" s="274"/>
    </row>
    <row r="10" spans="1:8" ht="15" customHeight="1" x14ac:dyDescent="0.35">
      <c r="A10" s="374" t="s">
        <v>94</v>
      </c>
      <c r="B10" s="375"/>
      <c r="C10" s="375"/>
      <c r="D10" s="148">
        <f>IF(Hauptergebnisse!N8=0,0,TEXT(Hauptergebnisse!N8,"###.#"))</f>
        <v>0</v>
      </c>
      <c r="E10" s="278" t="s">
        <v>95</v>
      </c>
      <c r="F10" s="278"/>
      <c r="G10" s="278"/>
      <c r="H10" s="147"/>
    </row>
    <row r="11" spans="1:8" ht="15" customHeight="1" x14ac:dyDescent="0.35">
      <c r="A11" s="374" t="s">
        <v>96</v>
      </c>
      <c r="B11" s="375"/>
      <c r="C11" s="375"/>
      <c r="D11" s="149">
        <f>Hauptergebnisse!M9</f>
        <v>0</v>
      </c>
      <c r="E11" s="376" t="s">
        <v>97</v>
      </c>
      <c r="F11" s="376"/>
      <c r="G11" s="376"/>
      <c r="H11" s="150"/>
    </row>
    <row r="12" spans="1:8" ht="15" customHeight="1" x14ac:dyDescent="0.35">
      <c r="A12" s="374" t="s">
        <v>98</v>
      </c>
      <c r="B12" s="375"/>
      <c r="C12" s="375"/>
      <c r="D12" s="151">
        <f>Hauptergebnisse!M10</f>
        <v>0</v>
      </c>
      <c r="E12" s="376" t="s">
        <v>97</v>
      </c>
      <c r="F12" s="376"/>
      <c r="G12" s="376"/>
      <c r="H12" s="147"/>
    </row>
    <row r="13" spans="1:8" ht="15" customHeight="1" x14ac:dyDescent="0.35">
      <c r="A13" s="374" t="s">
        <v>99</v>
      </c>
      <c r="B13" s="375"/>
      <c r="C13" s="375"/>
      <c r="D13" s="151">
        <f>Hauptergebnisse!M12</f>
        <v>0</v>
      </c>
      <c r="E13" s="376" t="s">
        <v>100</v>
      </c>
      <c r="F13" s="376"/>
      <c r="G13" s="376"/>
      <c r="H13" s="147"/>
    </row>
    <row r="14" spans="1:8" ht="15" customHeight="1" x14ac:dyDescent="0.35">
      <c r="A14" s="276"/>
      <c r="B14" s="277"/>
      <c r="C14" s="277"/>
      <c r="D14" s="151"/>
      <c r="E14" s="278"/>
      <c r="F14" s="278"/>
      <c r="G14" s="278"/>
      <c r="H14" s="147"/>
    </row>
    <row r="15" spans="1:8" ht="15" customHeight="1" x14ac:dyDescent="0.35">
      <c r="A15" s="152"/>
      <c r="B15" s="145"/>
      <c r="C15" s="145"/>
      <c r="D15" s="145"/>
      <c r="E15" s="145"/>
      <c r="F15" s="145"/>
      <c r="G15" s="146"/>
      <c r="H15" s="147"/>
    </row>
    <row r="16" spans="1:8" ht="15" customHeight="1" x14ac:dyDescent="0.35">
      <c r="A16" s="153"/>
      <c r="B16" s="154"/>
      <c r="C16" s="154"/>
      <c r="D16" s="154"/>
      <c r="E16" s="154"/>
      <c r="F16" s="154"/>
      <c r="G16" s="154"/>
      <c r="H16" s="155"/>
    </row>
    <row r="17" spans="1:8" ht="15" customHeight="1" x14ac:dyDescent="0.35">
      <c r="A17" s="153"/>
      <c r="B17" s="154"/>
      <c r="C17" s="154"/>
      <c r="D17" s="154"/>
      <c r="E17" s="154"/>
      <c r="F17" s="154"/>
      <c r="G17" s="154"/>
      <c r="H17" s="155"/>
    </row>
    <row r="18" spans="1:8" ht="15" customHeight="1" x14ac:dyDescent="0.35">
      <c r="A18" s="153"/>
      <c r="B18" s="154"/>
      <c r="C18" s="154"/>
      <c r="D18" s="154"/>
      <c r="E18" s="154"/>
      <c r="F18" s="154"/>
      <c r="G18" s="154"/>
      <c r="H18" s="155"/>
    </row>
    <row r="19" spans="1:8" ht="15" customHeight="1" x14ac:dyDescent="0.35">
      <c r="A19" s="153"/>
      <c r="B19" s="154"/>
      <c r="C19" s="154"/>
      <c r="D19" s="154"/>
      <c r="E19" s="154"/>
      <c r="F19" s="154"/>
      <c r="G19" s="154"/>
      <c r="H19" s="155"/>
    </row>
    <row r="20" spans="1:8" ht="15" customHeight="1" x14ac:dyDescent="0.35">
      <c r="A20" s="153"/>
      <c r="B20" s="154"/>
      <c r="C20" s="154"/>
      <c r="D20" s="154"/>
      <c r="E20" s="154"/>
      <c r="F20" s="154"/>
      <c r="G20" s="154"/>
      <c r="H20" s="155"/>
    </row>
    <row r="21" spans="1:8" ht="15" customHeight="1" x14ac:dyDescent="0.35">
      <c r="A21" s="153"/>
      <c r="B21" s="154"/>
      <c r="C21" s="154"/>
      <c r="D21" s="154"/>
      <c r="E21" s="154"/>
      <c r="F21" s="154"/>
      <c r="G21" s="154"/>
      <c r="H21" s="155"/>
    </row>
    <row r="22" spans="1:8" ht="15" customHeight="1" x14ac:dyDescent="0.35">
      <c r="A22" s="153"/>
      <c r="B22" s="154"/>
      <c r="C22" s="154"/>
      <c r="D22" s="154"/>
      <c r="E22" s="154"/>
      <c r="F22" s="154"/>
      <c r="G22" s="154"/>
      <c r="H22" s="155"/>
    </row>
    <row r="23" spans="1:8" ht="15" customHeight="1" x14ac:dyDescent="0.35">
      <c r="A23" s="153"/>
      <c r="B23" s="154"/>
      <c r="C23" s="154"/>
      <c r="D23" s="154"/>
      <c r="E23" s="154"/>
      <c r="F23" s="154"/>
      <c r="G23" s="154"/>
      <c r="H23" s="155"/>
    </row>
    <row r="24" spans="1:8" ht="15" customHeight="1" x14ac:dyDescent="0.35">
      <c r="A24" s="153"/>
      <c r="B24" s="154"/>
      <c r="C24" s="154"/>
      <c r="D24" s="154"/>
      <c r="E24" s="154"/>
      <c r="F24" s="154"/>
      <c r="G24" s="154"/>
      <c r="H24" s="155"/>
    </row>
    <row r="25" spans="1:8" ht="15" customHeight="1" x14ac:dyDescent="0.35">
      <c r="A25" s="153"/>
      <c r="B25" s="154"/>
      <c r="C25" s="154"/>
      <c r="D25" s="154"/>
      <c r="E25" s="154"/>
      <c r="F25" s="154"/>
      <c r="G25" s="154"/>
      <c r="H25" s="155"/>
    </row>
    <row r="26" spans="1:8" ht="15" customHeight="1" x14ac:dyDescent="0.35">
      <c r="A26" s="153"/>
      <c r="B26" s="154"/>
      <c r="C26" s="154"/>
      <c r="D26" s="154"/>
      <c r="E26" s="154"/>
      <c r="F26" s="154"/>
      <c r="G26" s="154"/>
      <c r="H26" s="155"/>
    </row>
    <row r="27" spans="1:8" ht="15" customHeight="1" x14ac:dyDescent="0.35">
      <c r="A27" s="366" t="s">
        <v>101</v>
      </c>
      <c r="B27" s="367"/>
      <c r="C27" s="367"/>
      <c r="D27" s="367"/>
      <c r="E27" s="367"/>
      <c r="F27" s="367"/>
      <c r="G27" s="367"/>
      <c r="H27" s="368"/>
    </row>
    <row r="28" spans="1:8" ht="15" customHeight="1" x14ac:dyDescent="0.35">
      <c r="A28" s="156"/>
      <c r="B28" s="156"/>
      <c r="C28" s="156"/>
      <c r="D28" s="156"/>
      <c r="E28" s="156"/>
      <c r="F28" s="156"/>
      <c r="G28" s="156"/>
      <c r="H28" s="156"/>
    </row>
    <row r="29" spans="1:8" ht="15" customHeight="1" x14ac:dyDescent="0.35">
      <c r="A29" s="363" t="s">
        <v>102</v>
      </c>
      <c r="B29" s="364"/>
      <c r="C29" s="364"/>
      <c r="D29" s="364"/>
      <c r="E29" s="364"/>
      <c r="F29" s="364"/>
      <c r="G29" s="364"/>
      <c r="H29" s="365"/>
    </row>
    <row r="30" spans="1:8" ht="15" customHeight="1" x14ac:dyDescent="0.35">
      <c r="A30" s="152"/>
      <c r="B30" s="145"/>
      <c r="C30" s="145"/>
      <c r="D30" s="145"/>
      <c r="E30" s="145"/>
      <c r="F30" s="145"/>
      <c r="G30" s="146"/>
      <c r="H30" s="147"/>
    </row>
    <row r="31" spans="1:8" ht="15" customHeight="1" x14ac:dyDescent="0.35">
      <c r="A31" s="377" t="s">
        <v>103</v>
      </c>
      <c r="B31" s="378"/>
      <c r="C31" s="378"/>
      <c r="D31" s="378"/>
      <c r="E31" s="378"/>
      <c r="F31" s="378"/>
      <c r="G31" s="378"/>
      <c r="H31" s="379"/>
    </row>
    <row r="32" spans="1:8" ht="15" customHeight="1" x14ac:dyDescent="0.35">
      <c r="A32" s="377"/>
      <c r="B32" s="378"/>
      <c r="C32" s="378"/>
      <c r="D32" s="378"/>
      <c r="E32" s="378"/>
      <c r="F32" s="378"/>
      <c r="G32" s="378"/>
      <c r="H32" s="379"/>
    </row>
    <row r="33" spans="1:8" ht="15" customHeight="1" x14ac:dyDescent="0.35">
      <c r="A33" s="377"/>
      <c r="B33" s="378"/>
      <c r="C33" s="378"/>
      <c r="D33" s="378"/>
      <c r="E33" s="378"/>
      <c r="F33" s="378"/>
      <c r="G33" s="378"/>
      <c r="H33" s="379"/>
    </row>
    <row r="34" spans="1:8" ht="15" customHeight="1" x14ac:dyDescent="0.35">
      <c r="A34" s="377"/>
      <c r="B34" s="378"/>
      <c r="C34" s="378"/>
      <c r="D34" s="378"/>
      <c r="E34" s="378"/>
      <c r="F34" s="378"/>
      <c r="G34" s="378"/>
      <c r="H34" s="379"/>
    </row>
    <row r="35" spans="1:8" ht="15" customHeight="1" x14ac:dyDescent="0.35">
      <c r="A35" s="377"/>
      <c r="B35" s="378"/>
      <c r="C35" s="378"/>
      <c r="D35" s="378"/>
      <c r="E35" s="378"/>
      <c r="F35" s="378"/>
      <c r="G35" s="378"/>
      <c r="H35" s="379"/>
    </row>
    <row r="36" spans="1:8" ht="15" customHeight="1" x14ac:dyDescent="0.35">
      <c r="A36" s="157"/>
      <c r="B36" s="156"/>
      <c r="C36" s="156"/>
      <c r="D36" s="156"/>
      <c r="E36" s="156"/>
      <c r="F36" s="156"/>
      <c r="G36" s="156"/>
      <c r="H36" s="158"/>
    </row>
    <row r="37" spans="1:8" ht="15" customHeight="1" x14ac:dyDescent="0.35">
      <c r="A37" s="380" t="str">
        <f>"Im Derbholzvolumen des Forstbetriebes sind insgesamt "&amp;TEXT(ROUND(Hauptergebnisse!N15,0),"#.###")&amp;" Tonnen Kohlendioxid-Äquivalente gespeichert. Das entspricht "&amp;TEXT(ROUND(Hauptergebnisse!M15,0),"#.###")&amp;" Tonnen Kohlendioxid-Äquivalenten je Hektar. Jährlich werden "&amp;ROUND(Hauptergebnisse!M17,1)&amp;" Tonnen Kohlendioxid-Äquivalente je Hektar neu gebunden, was insgesamt "&amp;TEXT(ROUND(Hauptergebnisse!N17,0),"#.###")&amp;" Tonnen Kohlendioxid-Äquivalenten entspricht."</f>
        <v>Im Derbholzvolumen des Forstbetriebes sind insgesamt  Tonnen Kohlendioxid-Äquivalente gespeichert. Das entspricht  Tonnen Kohlendioxid-Äquivalenten je Hektar. Jährlich werden 0 Tonnen Kohlendioxid-Äquivalente je Hektar neu gebunden, was insgesamt  Tonnen Kohlendioxid-Äquivalenten entspricht.</v>
      </c>
      <c r="B37" s="370"/>
      <c r="C37" s="370"/>
      <c r="D37" s="370"/>
      <c r="E37" s="370"/>
      <c r="F37" s="370"/>
      <c r="G37" s="370"/>
      <c r="H37" s="381"/>
    </row>
    <row r="38" spans="1:8" ht="15" customHeight="1" x14ac:dyDescent="0.35">
      <c r="A38" s="380"/>
      <c r="B38" s="370"/>
      <c r="C38" s="370"/>
      <c r="D38" s="370"/>
      <c r="E38" s="370"/>
      <c r="F38" s="370"/>
      <c r="G38" s="370"/>
      <c r="H38" s="381"/>
    </row>
    <row r="39" spans="1:8" ht="15" customHeight="1" x14ac:dyDescent="0.35">
      <c r="A39" s="380"/>
      <c r="B39" s="370"/>
      <c r="C39" s="370"/>
      <c r="D39" s="370"/>
      <c r="E39" s="370"/>
      <c r="F39" s="370"/>
      <c r="G39" s="370"/>
      <c r="H39" s="381"/>
    </row>
    <row r="40" spans="1:8" ht="15" customHeight="1" x14ac:dyDescent="0.35">
      <c r="A40" s="382"/>
      <c r="B40" s="383"/>
      <c r="C40" s="383"/>
      <c r="D40" s="383"/>
      <c r="E40" s="383"/>
      <c r="F40" s="383"/>
      <c r="G40" s="383"/>
      <c r="H40" s="384"/>
    </row>
    <row r="41" spans="1:8" ht="15" customHeight="1" x14ac:dyDescent="0.35">
      <c r="A41" s="159"/>
      <c r="B41" s="159"/>
      <c r="C41" s="159"/>
      <c r="D41" s="159"/>
      <c r="E41" s="159"/>
      <c r="F41" s="159"/>
      <c r="G41" s="159"/>
      <c r="H41" s="159"/>
    </row>
    <row r="42" spans="1:8" ht="15" customHeight="1" x14ac:dyDescent="0.35">
      <c r="A42" s="385" t="s">
        <v>104</v>
      </c>
      <c r="B42" s="386"/>
      <c r="C42" s="245"/>
      <c r="D42" s="245"/>
      <c r="E42" s="245"/>
      <c r="F42" s="245"/>
      <c r="G42" s="245"/>
      <c r="H42" s="246"/>
    </row>
    <row r="43" spans="1:8" ht="15" customHeight="1" x14ac:dyDescent="0.35">
      <c r="A43" s="153"/>
      <c r="B43" s="172"/>
      <c r="C43" s="172"/>
      <c r="D43" s="172"/>
      <c r="E43" s="172"/>
      <c r="F43" s="172"/>
      <c r="G43" s="172"/>
      <c r="H43" s="247"/>
    </row>
    <row r="44" spans="1:8" ht="15" customHeight="1" x14ac:dyDescent="0.35">
      <c r="A44" s="295" t="str">
        <f>"Insgesamt beträgt die Klimaschutzleistung des Forstbetriebes und der nachgelagerten Holzverwendung "&amp;TEXT(Hauptergebnisse!N36,"###.#")&amp;" Tonnen Kohlendioxid-Äquivalente. Bei einer jährlichen Pro-Kopf-Emission von "&amp;Hilfsblatt!C4&amp;" Tonnen Kohlendioxid-Äquivalenten (Stand 2015) [2] bindet der Forstbetrieb somit die Emission von "&amp;TEXT(Hilfsblatt!C5,"###.#")&amp;" Einwohnern."&amp;" Die jährliche Klimaschutzleistung des Forstbetriebes setzt sich aus der Änderung des Waldspeichers, der Änderung des Holzproduktespeichers und aus Substitutionseffekten zusammen."&amp;" In der Abbildung 2 ist die jährliche Klimaschutzleistung des Forstbetriebes in Höhe von insgesamt "&amp;IF(Hilfsblatt!E10&gt;0,"+ ",IF(Hilfsblatt!E10&lt;0,"","x/- "))&amp;ROUND(Hilfsblatt!E10,1)&amp;" Tonnen"</f>
        <v>Insgesamt beträgt die Klimaschutzleistung des Forstbetriebes und der nachgelagerten Holzverwendung  Tonnen Kohlendioxid-Äquivalente. Bei einer jährlichen Pro-Kopf-Emission von 11,4 Tonnen Kohlendioxid-Äquivalenten (Stand 2015) [2] bindet der Forstbetrieb somit die Emission von  Einwohnern. Die jährliche Klimaschutzleistung des Forstbetriebes setzt sich aus der Änderung des Waldspeichers, der Änderung des Holzproduktespeichers und aus Substitutionseffekten zusammen. In der Abbildung 2 ist die jährliche Klimaschutzleistung des Forstbetriebes in Höhe von insgesamt x/- 0 Tonnen</v>
      </c>
      <c r="B44" s="296"/>
      <c r="C44" s="296"/>
      <c r="D44" s="296"/>
      <c r="E44" s="296"/>
      <c r="F44" s="296"/>
      <c r="G44" s="296"/>
      <c r="H44" s="297"/>
    </row>
    <row r="45" spans="1:8" ht="15" customHeight="1" x14ac:dyDescent="0.35">
      <c r="A45" s="295"/>
      <c r="B45" s="296"/>
      <c r="C45" s="296"/>
      <c r="D45" s="296"/>
      <c r="E45" s="296"/>
      <c r="F45" s="296"/>
      <c r="G45" s="296"/>
      <c r="H45" s="297"/>
    </row>
    <row r="46" spans="1:8" ht="15" customHeight="1" x14ac:dyDescent="0.35">
      <c r="A46" s="295"/>
      <c r="B46" s="296"/>
      <c r="C46" s="296"/>
      <c r="D46" s="296"/>
      <c r="E46" s="296"/>
      <c r="F46" s="296"/>
      <c r="G46" s="296"/>
      <c r="H46" s="297"/>
    </row>
    <row r="47" spans="1:8" ht="15" customHeight="1" x14ac:dyDescent="0.35">
      <c r="A47" s="295"/>
      <c r="B47" s="296"/>
      <c r="C47" s="296"/>
      <c r="D47" s="296"/>
      <c r="E47" s="296"/>
      <c r="F47" s="296"/>
      <c r="G47" s="296"/>
      <c r="H47" s="297"/>
    </row>
    <row r="48" spans="1:8" ht="15" customHeight="1" x14ac:dyDescent="0.35">
      <c r="A48" s="295"/>
      <c r="B48" s="296"/>
      <c r="C48" s="296"/>
      <c r="D48" s="296"/>
      <c r="E48" s="296"/>
      <c r="F48" s="296"/>
      <c r="G48" s="296"/>
      <c r="H48" s="297"/>
    </row>
    <row r="49" spans="1:8" ht="15" customHeight="1" x14ac:dyDescent="0.35">
      <c r="A49" s="295"/>
      <c r="B49" s="296"/>
      <c r="C49" s="296"/>
      <c r="D49" s="296"/>
      <c r="E49" s="296"/>
      <c r="F49" s="296"/>
      <c r="G49" s="296"/>
      <c r="H49" s="297"/>
    </row>
    <row r="50" spans="1:8" ht="15" customHeight="1" x14ac:dyDescent="0.35">
      <c r="A50" s="377" t="str">
        <f>"Kohlendioxid-Äquivalenten im Vergleich zum Bundesdurchschnitt [3] dargestellt."</f>
        <v>Kohlendioxid-Äquivalenten im Vergleich zum Bundesdurchschnitt [3] dargestellt.</v>
      </c>
      <c r="B50" s="378"/>
      <c r="C50" s="378"/>
      <c r="D50" s="156"/>
      <c r="E50" s="156"/>
      <c r="F50" s="156"/>
      <c r="G50" s="156"/>
      <c r="H50" s="158"/>
    </row>
    <row r="51" spans="1:8" ht="15" customHeight="1" x14ac:dyDescent="0.35">
      <c r="A51" s="377"/>
      <c r="B51" s="378"/>
      <c r="C51" s="378"/>
      <c r="D51" s="156"/>
      <c r="E51" s="156"/>
      <c r="F51" s="156"/>
      <c r="G51" s="156"/>
      <c r="H51" s="158"/>
    </row>
    <row r="52" spans="1:8" ht="15" customHeight="1" x14ac:dyDescent="0.35">
      <c r="A52" s="377"/>
      <c r="B52" s="378"/>
      <c r="C52" s="378"/>
      <c r="D52" s="279"/>
      <c r="E52" s="279"/>
      <c r="F52" s="279"/>
      <c r="G52" s="279"/>
      <c r="H52" s="280"/>
    </row>
    <row r="53" spans="1:8" ht="15" customHeight="1" x14ac:dyDescent="0.35">
      <c r="A53" s="377" t="str">
        <f>"Der aufstockende Bestand ist der sogenannte Waldspeicher. Die Änderung dieses Speichers ergibt sich aus dem jährlichen Zuwachs abzüglich der durchschnittlich geplanten Nutzung pro Jahr. Ein positiver Wert ist als Kohlenstoff-"&amp;"senke zu interpretieren, ein negativer Wert reduziert den Speicher. Im Forstbetrieb beträgt die jährliche Änderung "&amp;IF(Hauptergebnisse!M23&gt;0,"+ ",IF(Hauptergebnisse!M23&lt;0,"","x/- "))&amp;ROUND(Hauptergebnisse!M23,1)&amp;" Tonnen Kohlendioxid-Äquivalenten je Hektar."</f>
        <v>Der aufstockende Bestand ist der sogenannte Waldspeicher. Die Änderung dieses Speichers ergibt sich aus dem jährlichen Zuwachs abzüglich der durchschnittlich geplanten Nutzung pro Jahr. Ein positiver Wert ist als Kohlenstoff-senke zu interpretieren, ein negativer Wert reduziert den Speicher. Im Forstbetrieb beträgt die jährliche Änderung x/- 0 Tonnen Kohlendioxid-Äquivalenten je Hektar.</v>
      </c>
      <c r="B53" s="378"/>
      <c r="C53" s="378"/>
      <c r="D53" s="279"/>
      <c r="E53" s="279"/>
      <c r="F53" s="279"/>
      <c r="G53" s="279"/>
      <c r="H53" s="280"/>
    </row>
    <row r="54" spans="1:8" ht="15" customHeight="1" x14ac:dyDescent="0.35">
      <c r="A54" s="377"/>
      <c r="B54" s="378"/>
      <c r="C54" s="378"/>
      <c r="D54" s="279"/>
      <c r="E54" s="279"/>
      <c r="F54" s="279"/>
      <c r="G54" s="279"/>
      <c r="H54" s="280"/>
    </row>
    <row r="55" spans="1:8" ht="15" customHeight="1" x14ac:dyDescent="0.35">
      <c r="A55" s="377"/>
      <c r="B55" s="378"/>
      <c r="C55" s="378"/>
      <c r="D55" s="279"/>
      <c r="E55" s="279"/>
      <c r="F55" s="279"/>
      <c r="G55" s="279"/>
      <c r="H55" s="280"/>
    </row>
    <row r="56" spans="1:8" ht="15" customHeight="1" x14ac:dyDescent="0.35">
      <c r="A56" s="377"/>
      <c r="B56" s="378"/>
      <c r="C56" s="378"/>
      <c r="D56" s="279"/>
      <c r="E56" s="279"/>
      <c r="F56" s="279"/>
      <c r="G56" s="279"/>
      <c r="H56" s="280"/>
    </row>
    <row r="57" spans="1:8" ht="15" customHeight="1" x14ac:dyDescent="0.35">
      <c r="A57" s="377"/>
      <c r="B57" s="378"/>
      <c r="C57" s="378"/>
      <c r="D57" s="279"/>
      <c r="E57" s="279"/>
      <c r="F57" s="279"/>
      <c r="G57" s="279"/>
      <c r="H57" s="280"/>
    </row>
    <row r="58" spans="1:8" ht="15" customHeight="1" x14ac:dyDescent="0.35">
      <c r="A58" s="377"/>
      <c r="B58" s="378"/>
      <c r="C58" s="378"/>
      <c r="D58" s="279"/>
      <c r="E58" s="279"/>
      <c r="F58" s="279"/>
      <c r="G58" s="279"/>
      <c r="H58" s="280"/>
    </row>
    <row r="59" spans="1:8" ht="15" customHeight="1" x14ac:dyDescent="0.35">
      <c r="A59" s="377"/>
      <c r="B59" s="378"/>
      <c r="C59" s="378"/>
      <c r="D59" s="279"/>
      <c r="E59" s="279"/>
      <c r="F59" s="279"/>
      <c r="G59" s="279"/>
      <c r="H59" s="280"/>
    </row>
    <row r="60" spans="1:8" ht="15" customHeight="1" x14ac:dyDescent="0.35">
      <c r="A60" s="377"/>
      <c r="B60" s="378"/>
      <c r="C60" s="378"/>
      <c r="D60" s="156"/>
      <c r="E60" s="156"/>
      <c r="F60" s="156"/>
      <c r="G60" s="156"/>
      <c r="H60" s="158"/>
    </row>
    <row r="61" spans="1:8" ht="15" customHeight="1" x14ac:dyDescent="0.35">
      <c r="A61" s="377"/>
      <c r="B61" s="378"/>
      <c r="C61" s="378"/>
      <c r="D61" s="156"/>
      <c r="E61" s="156"/>
      <c r="F61" s="156"/>
      <c r="G61" s="156"/>
      <c r="H61" s="158"/>
    </row>
    <row r="62" spans="1:8" ht="15" customHeight="1" x14ac:dyDescent="0.35">
      <c r="A62" s="377"/>
      <c r="B62" s="378"/>
      <c r="C62" s="378"/>
      <c r="D62" s="156"/>
      <c r="E62" s="156"/>
      <c r="F62" s="156"/>
      <c r="G62" s="156"/>
      <c r="H62" s="158"/>
    </row>
    <row r="63" spans="1:8" ht="15" customHeight="1" x14ac:dyDescent="0.35">
      <c r="A63" s="377"/>
      <c r="B63" s="378"/>
      <c r="C63" s="378"/>
      <c r="D63" s="156"/>
      <c r="E63" s="156"/>
      <c r="F63" s="156"/>
      <c r="G63" s="156"/>
      <c r="H63" s="158"/>
    </row>
    <row r="64" spans="1:8" ht="15" customHeight="1" x14ac:dyDescent="0.35">
      <c r="A64" s="377"/>
      <c r="B64" s="378"/>
      <c r="C64" s="378"/>
      <c r="D64" s="156"/>
      <c r="E64" s="156"/>
      <c r="F64" s="156"/>
      <c r="G64" s="156"/>
      <c r="H64" s="158"/>
    </row>
    <row r="65" spans="1:9" ht="15" customHeight="1" x14ac:dyDescent="0.35">
      <c r="A65" s="377" t="s">
        <v>105</v>
      </c>
      <c r="B65" s="378"/>
      <c r="C65" s="378"/>
      <c r="D65" s="393" t="s">
        <v>106</v>
      </c>
      <c r="E65" s="393"/>
      <c r="F65" s="393"/>
      <c r="G65" s="393"/>
      <c r="H65" s="394"/>
    </row>
    <row r="66" spans="1:9" ht="15" customHeight="1" x14ac:dyDescent="0.35">
      <c r="A66" s="377"/>
      <c r="B66" s="378"/>
      <c r="C66" s="378"/>
      <c r="D66" s="393"/>
      <c r="E66" s="393"/>
      <c r="F66" s="393"/>
      <c r="G66" s="393"/>
      <c r="H66" s="394"/>
    </row>
    <row r="67" spans="1:9" ht="15" customHeight="1" x14ac:dyDescent="0.35">
      <c r="A67" s="360" t="str">
        <f>"gebundene Kohlenstoff in den Holzproduktespeicher über. Allerdings umfasst dieser nur einen Teil des eingeschlagenen Holzes: Produkte mit mittlerer und hoher Lebensdauer (Möbelstücke, Konstruktionsbalken etc.)."&amp;" Energieholz und bspw. Papier finden aufgrund der kurzen Lebensdauer keine Berücksichtigung. Die Änderung des Holzproduktespeichers des Forstbetriebes liegt bei "&amp;IF(Hauptergebnisse!M25&gt;0,"+ ",IF(Hauptergebnisse!M25&lt;0,"","x/- "))&amp;ROUND(Hauptergebnisse!M25,1)&amp;" Tonnen Kohlendioxid-Äquivalenten je Hektar und Jahr."</f>
        <v>gebundene Kohlenstoff in den Holzproduktespeicher über. Allerdings umfasst dieser nur einen Teil des eingeschlagenen Holzes: Produkte mit mittlerer und hoher Lebensdauer (Möbelstücke, Konstruktionsbalken etc.). Energieholz und bspw. Papier finden aufgrund der kurzen Lebensdauer keine Berücksichtigung. Die Änderung des Holzproduktespeichers des Forstbetriebes liegt bei x/- 0 Tonnen Kohlendioxid-Äquivalenten je Hektar und Jahr.</v>
      </c>
      <c r="B67" s="361"/>
      <c r="C67" s="361"/>
      <c r="D67" s="361"/>
      <c r="E67" s="361"/>
      <c r="F67" s="361"/>
      <c r="G67" s="361"/>
      <c r="H67" s="362"/>
    </row>
    <row r="68" spans="1:9" ht="15" customHeight="1" x14ac:dyDescent="0.35">
      <c r="A68" s="360"/>
      <c r="B68" s="361"/>
      <c r="C68" s="361"/>
      <c r="D68" s="361"/>
      <c r="E68" s="361"/>
      <c r="F68" s="361"/>
      <c r="G68" s="361"/>
      <c r="H68" s="362"/>
    </row>
    <row r="69" spans="1:9" ht="15" customHeight="1" x14ac:dyDescent="0.35">
      <c r="A69" s="360"/>
      <c r="B69" s="361"/>
      <c r="C69" s="361"/>
      <c r="D69" s="361"/>
      <c r="E69" s="361"/>
      <c r="F69" s="361"/>
      <c r="G69" s="361"/>
      <c r="H69" s="362"/>
    </row>
    <row r="70" spans="1:9" ht="15" customHeight="1" x14ac:dyDescent="0.35">
      <c r="A70" s="360"/>
      <c r="B70" s="361"/>
      <c r="C70" s="361"/>
      <c r="D70" s="361"/>
      <c r="E70" s="361"/>
      <c r="F70" s="361"/>
      <c r="G70" s="361"/>
      <c r="H70" s="362"/>
    </row>
    <row r="71" spans="1:9" ht="15" customHeight="1" x14ac:dyDescent="0.35">
      <c r="A71" s="360"/>
      <c r="B71" s="361"/>
      <c r="C71" s="361"/>
      <c r="D71" s="361"/>
      <c r="E71" s="361"/>
      <c r="F71" s="361"/>
      <c r="G71" s="361"/>
      <c r="H71" s="362"/>
    </row>
    <row r="72" spans="1:9" ht="15" customHeight="1" x14ac:dyDescent="0.35">
      <c r="A72" s="248"/>
      <c r="B72" s="160"/>
      <c r="C72" s="160"/>
      <c r="D72" s="160"/>
      <c r="E72" s="160"/>
      <c r="F72" s="160"/>
      <c r="G72" s="160"/>
      <c r="H72" s="161"/>
    </row>
    <row r="73" spans="1:9" ht="15" customHeight="1" x14ac:dyDescent="0.35">
      <c r="A73" s="388" t="str">
        <f>"Der größte Anteil der Klimaschutzleistung entsteht i. d. R. durch Substitutionseffekte. Mit der Verwendung von Holz können Bau- und Werkstoffe, "&amp;"die unter einem höherem Energieaufwand erzeugt wurden, sowie fossile Brennstoffe ersetzt werden. Je Tonne Kohlenstoff aus dem Wald werden"&amp;" bei energetischer Verwendung 0,67 Tonnen Kohlenstoff vermieden, bei stofflicher Verwendung sind es sogar 1,5 Tonnen Kohlenstoff."&amp;" Der Forstbetrieb "&amp;IF(Eingabe!C4="","",Eingabe!C4)&amp;" weist jährlich Subsitutionseffekte von insgesamt "&amp;IF(Hauptergebnisse!M34&gt;0,"+ ",IF(Hauptergebnisse!M34&lt;0,"","x/- "))&amp;ROUND(Hauptergebnisse!M34,1)&amp;" Tonnen Kohlendioxid je Hektar auf."</f>
        <v>Der größte Anteil der Klimaschutzleistung entsteht i. d. R. durch Substitutionseffekte. Mit der Verwendung von Holz können Bau- und Werkstoffe, die unter einem höherem Energieaufwand erzeugt wurden, sowie fossile Brennstoffe ersetzt werden. Je Tonne Kohlenstoff aus dem Wald werden bei energetischer Verwendung 0,67 Tonnen Kohlenstoff vermieden, bei stofflicher Verwendung sind es sogar 1,5 Tonnen Kohlenstoff. Der Forstbetrieb  weist jährlich Subsitutionseffekte von insgesamt x/- 0 Tonnen Kohlendioxid je Hektar auf.</v>
      </c>
      <c r="B73" s="387"/>
      <c r="C73" s="387"/>
      <c r="D73" s="162"/>
      <c r="E73" s="162"/>
      <c r="F73" s="162"/>
      <c r="G73" s="162"/>
      <c r="H73" s="163"/>
      <c r="I73" s="164"/>
    </row>
    <row r="74" spans="1:9" ht="15" customHeight="1" x14ac:dyDescent="0.35">
      <c r="A74" s="388"/>
      <c r="B74" s="387"/>
      <c r="C74" s="387"/>
      <c r="D74" s="162"/>
      <c r="E74" s="162"/>
      <c r="F74" s="162"/>
      <c r="G74" s="162"/>
      <c r="H74" s="163"/>
    </row>
    <row r="75" spans="1:9" ht="15" customHeight="1" x14ac:dyDescent="0.35">
      <c r="A75" s="388"/>
      <c r="B75" s="387"/>
      <c r="C75" s="387"/>
      <c r="D75" s="162"/>
      <c r="E75" s="162"/>
      <c r="F75" s="162"/>
      <c r="G75" s="162"/>
      <c r="H75" s="163"/>
    </row>
    <row r="76" spans="1:9" ht="15" customHeight="1" x14ac:dyDescent="0.35">
      <c r="A76" s="388"/>
      <c r="B76" s="387"/>
      <c r="C76" s="387"/>
      <c r="D76" s="162"/>
      <c r="E76" s="162"/>
      <c r="F76" s="162"/>
      <c r="G76" s="162"/>
      <c r="H76" s="163"/>
    </row>
    <row r="77" spans="1:9" ht="15" customHeight="1" x14ac:dyDescent="0.35">
      <c r="A77" s="388"/>
      <c r="B77" s="387"/>
      <c r="C77" s="387"/>
      <c r="D77" s="162"/>
      <c r="E77" s="162"/>
      <c r="F77" s="162"/>
      <c r="G77" s="162"/>
      <c r="H77" s="163"/>
    </row>
    <row r="78" spans="1:9" ht="15" customHeight="1" x14ac:dyDescent="0.35">
      <c r="A78" s="388"/>
      <c r="B78" s="387"/>
      <c r="C78" s="387"/>
      <c r="D78" s="162"/>
      <c r="E78" s="162"/>
      <c r="F78" s="162"/>
      <c r="G78" s="162"/>
      <c r="H78" s="163"/>
    </row>
    <row r="79" spans="1:9" ht="15" customHeight="1" x14ac:dyDescent="0.35">
      <c r="A79" s="388"/>
      <c r="B79" s="387"/>
      <c r="C79" s="387"/>
      <c r="D79" s="162"/>
      <c r="E79" s="281"/>
      <c r="F79" s="281"/>
      <c r="G79" s="281"/>
      <c r="H79" s="282"/>
    </row>
    <row r="80" spans="1:9" ht="15" customHeight="1" x14ac:dyDescent="0.35">
      <c r="A80" s="388"/>
      <c r="B80" s="387"/>
      <c r="C80" s="387"/>
      <c r="D80" s="162"/>
      <c r="E80" s="281"/>
      <c r="F80" s="281"/>
      <c r="G80" s="281"/>
      <c r="H80" s="282"/>
    </row>
    <row r="81" spans="1:8" ht="15" customHeight="1" x14ac:dyDescent="0.35">
      <c r="A81" s="388"/>
      <c r="B81" s="387"/>
      <c r="C81" s="387"/>
      <c r="D81" s="162"/>
      <c r="E81" s="281"/>
      <c r="F81" s="281"/>
      <c r="G81" s="281"/>
      <c r="H81" s="282"/>
    </row>
    <row r="82" spans="1:8" ht="15" customHeight="1" x14ac:dyDescent="0.35">
      <c r="A82" s="388"/>
      <c r="B82" s="387"/>
      <c r="C82" s="387"/>
      <c r="D82" s="162"/>
      <c r="E82" s="281"/>
      <c r="F82" s="281"/>
      <c r="G82" s="281"/>
      <c r="H82" s="282"/>
    </row>
    <row r="83" spans="1:8" ht="15" customHeight="1" x14ac:dyDescent="0.35">
      <c r="A83" s="388"/>
      <c r="B83" s="387"/>
      <c r="C83" s="387"/>
      <c r="D83" s="162"/>
      <c r="E83" s="281"/>
      <c r="F83" s="281"/>
      <c r="G83" s="281"/>
      <c r="H83" s="282"/>
    </row>
    <row r="84" spans="1:8" ht="15" customHeight="1" x14ac:dyDescent="0.35">
      <c r="A84" s="388"/>
      <c r="B84" s="387"/>
      <c r="C84" s="387"/>
      <c r="D84" s="162"/>
      <c r="E84" s="281"/>
      <c r="F84" s="281"/>
      <c r="G84" s="281"/>
      <c r="H84" s="282"/>
    </row>
    <row r="85" spans="1:8" ht="15" customHeight="1" x14ac:dyDescent="0.35">
      <c r="A85" s="388"/>
      <c r="B85" s="387"/>
      <c r="C85" s="387"/>
      <c r="D85" s="162"/>
      <c r="E85" s="156"/>
      <c r="F85" s="156"/>
      <c r="G85" s="156"/>
      <c r="H85" s="158"/>
    </row>
    <row r="86" spans="1:8" ht="15" customHeight="1" x14ac:dyDescent="0.35">
      <c r="A86" s="388"/>
      <c r="B86" s="387"/>
      <c r="C86" s="387"/>
      <c r="D86" s="396" t="s">
        <v>107</v>
      </c>
      <c r="E86" s="396"/>
      <c r="F86" s="396"/>
      <c r="G86" s="396"/>
      <c r="H86" s="397"/>
    </row>
    <row r="87" spans="1:8" ht="15" customHeight="1" x14ac:dyDescent="0.35">
      <c r="A87" s="388"/>
      <c r="B87" s="387"/>
      <c r="C87" s="387"/>
      <c r="D87" s="396"/>
      <c r="E87" s="396"/>
      <c r="F87" s="396"/>
      <c r="G87" s="396"/>
      <c r="H87" s="397"/>
    </row>
    <row r="88" spans="1:8" ht="15" customHeight="1" x14ac:dyDescent="0.35">
      <c r="A88" s="388"/>
      <c r="B88" s="387"/>
      <c r="C88" s="387"/>
      <c r="D88" s="162"/>
      <c r="E88" s="162"/>
      <c r="F88" s="162"/>
      <c r="G88" s="162"/>
      <c r="H88" s="163"/>
    </row>
    <row r="89" spans="1:8" ht="15" customHeight="1" x14ac:dyDescent="0.35">
      <c r="A89" s="388" t="s">
        <v>108</v>
      </c>
      <c r="B89" s="387"/>
      <c r="C89" s="387"/>
      <c r="D89" s="387"/>
      <c r="E89" s="387"/>
      <c r="F89" s="387"/>
      <c r="G89" s="387"/>
      <c r="H89" s="389"/>
    </row>
    <row r="90" spans="1:8" x14ac:dyDescent="0.35">
      <c r="A90" s="388"/>
      <c r="B90" s="387"/>
      <c r="C90" s="387"/>
      <c r="D90" s="387"/>
      <c r="E90" s="387"/>
      <c r="F90" s="387"/>
      <c r="G90" s="387"/>
      <c r="H90" s="389"/>
    </row>
    <row r="91" spans="1:8" ht="15" customHeight="1" x14ac:dyDescent="0.35">
      <c r="A91" s="390"/>
      <c r="B91" s="391"/>
      <c r="C91" s="391"/>
      <c r="D91" s="391"/>
      <c r="E91" s="391"/>
      <c r="F91" s="391"/>
      <c r="G91" s="391"/>
      <c r="H91" s="392"/>
    </row>
    <row r="92" spans="1:8" ht="15" customHeight="1" x14ac:dyDescent="0.35">
      <c r="A92" s="395" t="s">
        <v>109</v>
      </c>
      <c r="B92" s="395"/>
      <c r="C92" s="395"/>
      <c r="D92" s="395"/>
      <c r="E92" s="395"/>
      <c r="F92" s="395"/>
      <c r="G92" s="395"/>
      <c r="H92" s="395"/>
    </row>
    <row r="93" spans="1:8" ht="15" customHeight="1" x14ac:dyDescent="0.35">
      <c r="A93" s="387"/>
      <c r="B93" s="387"/>
      <c r="C93" s="387"/>
      <c r="D93" s="387"/>
      <c r="E93" s="387"/>
      <c r="F93" s="387"/>
      <c r="G93" s="387"/>
      <c r="H93" s="387"/>
    </row>
    <row r="94" spans="1:8" ht="15" customHeight="1" x14ac:dyDescent="0.35">
      <c r="A94" s="387" t="s">
        <v>110</v>
      </c>
      <c r="B94" s="387"/>
      <c r="C94" s="387"/>
      <c r="D94" s="387"/>
      <c r="E94" s="387"/>
      <c r="F94" s="387"/>
      <c r="G94" s="387"/>
      <c r="H94" s="387"/>
    </row>
    <row r="95" spans="1:8" ht="15" customHeight="1" x14ac:dyDescent="0.35">
      <c r="A95" s="387"/>
      <c r="B95" s="387"/>
      <c r="C95" s="387"/>
      <c r="D95" s="387"/>
      <c r="E95" s="387"/>
      <c r="F95" s="387"/>
      <c r="G95" s="387"/>
      <c r="H95" s="387"/>
    </row>
    <row r="96" spans="1:8" ht="15" customHeight="1" x14ac:dyDescent="0.35">
      <c r="A96" s="370" t="s">
        <v>111</v>
      </c>
      <c r="B96" s="370"/>
      <c r="C96" s="370"/>
      <c r="D96" s="370"/>
      <c r="E96" s="370"/>
      <c r="F96" s="370"/>
      <c r="G96" s="370"/>
      <c r="H96" s="370"/>
    </row>
    <row r="97" spans="1:8" x14ac:dyDescent="0.35">
      <c r="A97" s="370"/>
      <c r="B97" s="370"/>
      <c r="C97" s="370"/>
      <c r="D97" s="370"/>
      <c r="E97" s="370"/>
      <c r="F97" s="370"/>
      <c r="G97" s="370"/>
      <c r="H97" s="370"/>
    </row>
    <row r="98" spans="1:8" x14ac:dyDescent="0.35">
      <c r="A98" s="370"/>
      <c r="B98" s="370"/>
      <c r="C98" s="370"/>
      <c r="D98" s="370"/>
      <c r="E98" s="370"/>
      <c r="F98" s="370"/>
      <c r="G98" s="370"/>
      <c r="H98" s="370"/>
    </row>
    <row r="100" spans="1:8" x14ac:dyDescent="0.35">
      <c r="A100" s="165"/>
      <c r="B100" s="165"/>
      <c r="C100" s="165"/>
      <c r="D100" s="165"/>
      <c r="E100" s="165"/>
      <c r="F100" s="165"/>
      <c r="G100" s="165"/>
      <c r="H100" s="165"/>
    </row>
    <row r="101" spans="1:8" x14ac:dyDescent="0.35">
      <c r="A101" s="165"/>
      <c r="B101" s="165"/>
      <c r="C101" s="165"/>
      <c r="D101" s="165"/>
      <c r="E101" s="165"/>
      <c r="F101" s="165"/>
      <c r="G101" s="165"/>
      <c r="H101" s="165"/>
    </row>
    <row r="107" spans="1:8" x14ac:dyDescent="0.35">
      <c r="A107" s="165"/>
      <c r="B107" s="165"/>
      <c r="C107" s="165"/>
      <c r="D107" s="165"/>
      <c r="E107" s="165"/>
      <c r="F107" s="165"/>
      <c r="G107" s="165"/>
      <c r="H107" s="165"/>
    </row>
    <row r="108" spans="1:8" x14ac:dyDescent="0.35">
      <c r="A108" s="165"/>
      <c r="B108" s="165"/>
      <c r="C108" s="165"/>
      <c r="D108" s="165"/>
      <c r="E108" s="165"/>
      <c r="F108" s="165"/>
      <c r="G108" s="165"/>
      <c r="H108" s="165"/>
    </row>
    <row r="109" spans="1:8" x14ac:dyDescent="0.35">
      <c r="A109" s="165"/>
      <c r="B109" s="165"/>
      <c r="C109" s="165"/>
      <c r="D109" s="165"/>
      <c r="E109" s="165"/>
      <c r="F109" s="165"/>
      <c r="G109" s="165"/>
      <c r="H109" s="165"/>
    </row>
    <row r="110" spans="1:8" x14ac:dyDescent="0.35">
      <c r="A110" s="165"/>
      <c r="B110" s="165"/>
      <c r="C110" s="165"/>
      <c r="D110" s="165"/>
      <c r="E110" s="165"/>
      <c r="F110" s="165"/>
      <c r="G110" s="165"/>
      <c r="H110" s="165"/>
    </row>
    <row r="111" spans="1:8" ht="15" customHeight="1" x14ac:dyDescent="0.35">
      <c r="A111" s="165"/>
      <c r="B111" s="165"/>
      <c r="C111" s="165"/>
      <c r="D111" s="165"/>
      <c r="E111" s="165"/>
      <c r="F111" s="165"/>
      <c r="G111" s="165"/>
      <c r="H111" s="165"/>
    </row>
    <row r="112" spans="1:8" x14ac:dyDescent="0.35">
      <c r="A112" s="165"/>
      <c r="B112" s="165"/>
      <c r="C112" s="165"/>
      <c r="D112" s="165"/>
      <c r="E112" s="165"/>
      <c r="F112" s="165"/>
      <c r="G112" s="165"/>
      <c r="H112" s="165"/>
    </row>
    <row r="113" spans="1:8" x14ac:dyDescent="0.35">
      <c r="A113" s="165"/>
      <c r="B113" s="165"/>
      <c r="C113" s="165"/>
      <c r="D113" s="165"/>
      <c r="E113" s="165"/>
      <c r="F113" s="165"/>
      <c r="G113" s="165"/>
      <c r="H113" s="165"/>
    </row>
    <row r="114" spans="1:8" ht="15" customHeight="1" x14ac:dyDescent="0.35">
      <c r="A114" s="165"/>
      <c r="B114" s="165"/>
      <c r="C114" s="165"/>
      <c r="D114" s="165"/>
      <c r="E114" s="165"/>
      <c r="F114" s="165"/>
      <c r="G114" s="165"/>
      <c r="H114" s="165"/>
    </row>
    <row r="115" spans="1:8" x14ac:dyDescent="0.35">
      <c r="A115" s="165"/>
      <c r="B115" s="165"/>
      <c r="C115" s="165"/>
      <c r="D115" s="165"/>
      <c r="E115" s="165"/>
      <c r="F115" s="165"/>
      <c r="G115" s="165"/>
      <c r="H115" s="165"/>
    </row>
    <row r="116" spans="1:8" ht="15" customHeight="1" x14ac:dyDescent="0.35">
      <c r="A116" s="165"/>
      <c r="B116" s="165"/>
      <c r="C116" s="165"/>
      <c r="D116" s="165"/>
      <c r="E116" s="165"/>
      <c r="F116" s="165"/>
      <c r="G116" s="165"/>
      <c r="H116" s="165"/>
    </row>
    <row r="117" spans="1:8" x14ac:dyDescent="0.35">
      <c r="A117" s="165"/>
      <c r="B117" s="165"/>
      <c r="C117" s="165"/>
      <c r="D117" s="165"/>
      <c r="E117" s="165"/>
      <c r="F117" s="165"/>
      <c r="G117" s="165"/>
      <c r="H117" s="165"/>
    </row>
    <row r="118" spans="1:8" x14ac:dyDescent="0.35">
      <c r="A118" s="165"/>
      <c r="B118" s="165"/>
      <c r="C118" s="165"/>
      <c r="D118" s="165"/>
      <c r="E118" s="165"/>
      <c r="F118" s="165"/>
      <c r="G118" s="165"/>
      <c r="H118" s="165"/>
    </row>
    <row r="119" spans="1:8" x14ac:dyDescent="0.35">
      <c r="A119" s="165"/>
      <c r="B119" s="165"/>
      <c r="C119" s="165"/>
      <c r="D119" s="165"/>
      <c r="E119" s="165"/>
      <c r="F119" s="165"/>
      <c r="G119" s="165"/>
      <c r="H119" s="165"/>
    </row>
    <row r="120" spans="1:8" x14ac:dyDescent="0.35">
      <c r="A120" s="165"/>
      <c r="B120" s="165"/>
      <c r="C120" s="165"/>
      <c r="D120" s="165"/>
      <c r="E120" s="165"/>
      <c r="F120" s="165"/>
      <c r="G120" s="165"/>
      <c r="H120" s="165"/>
    </row>
    <row r="121" spans="1:8" x14ac:dyDescent="0.35">
      <c r="A121" s="165"/>
      <c r="B121" s="165"/>
      <c r="C121" s="165"/>
      <c r="D121" s="165"/>
      <c r="E121" s="165"/>
      <c r="F121" s="165"/>
      <c r="G121" s="165"/>
      <c r="H121" s="165"/>
    </row>
    <row r="122" spans="1:8" x14ac:dyDescent="0.35">
      <c r="A122" s="165"/>
      <c r="B122" s="165"/>
      <c r="C122" s="165"/>
      <c r="D122" s="165"/>
      <c r="E122" s="165"/>
      <c r="F122" s="165"/>
      <c r="G122" s="165"/>
      <c r="H122" s="165"/>
    </row>
    <row r="123" spans="1:8" x14ac:dyDescent="0.35">
      <c r="A123" s="165"/>
      <c r="B123" s="165"/>
      <c r="C123" s="165"/>
      <c r="D123" s="165"/>
      <c r="E123" s="165"/>
      <c r="F123" s="165"/>
      <c r="G123" s="165"/>
      <c r="H123" s="165"/>
    </row>
    <row r="124" spans="1:8" x14ac:dyDescent="0.35">
      <c r="A124" s="165"/>
      <c r="B124" s="165"/>
      <c r="C124" s="165"/>
      <c r="D124" s="165"/>
      <c r="E124" s="165"/>
      <c r="F124" s="165"/>
      <c r="G124" s="165"/>
      <c r="H124" s="165"/>
    </row>
    <row r="125" spans="1:8" x14ac:dyDescent="0.35">
      <c r="A125" s="165"/>
      <c r="B125" s="165"/>
      <c r="C125" s="165"/>
      <c r="D125" s="165"/>
      <c r="E125" s="165"/>
      <c r="F125" s="165"/>
      <c r="G125" s="165"/>
      <c r="H125" s="165"/>
    </row>
    <row r="126" spans="1:8" x14ac:dyDescent="0.35">
      <c r="A126" s="165"/>
      <c r="B126" s="165"/>
      <c r="C126" s="165"/>
      <c r="D126" s="165"/>
      <c r="E126" s="165"/>
      <c r="F126" s="165"/>
      <c r="G126" s="165"/>
      <c r="H126" s="165"/>
    </row>
    <row r="127" spans="1:8" x14ac:dyDescent="0.35">
      <c r="A127" s="165"/>
      <c r="B127" s="165"/>
      <c r="C127" s="165"/>
      <c r="D127" s="165"/>
      <c r="E127" s="165"/>
      <c r="F127" s="165"/>
      <c r="G127" s="165"/>
      <c r="H127" s="165"/>
    </row>
    <row r="128" spans="1:8" x14ac:dyDescent="0.35">
      <c r="A128" s="165"/>
      <c r="B128" s="165"/>
      <c r="C128" s="165"/>
      <c r="D128" s="165"/>
      <c r="E128" s="165"/>
      <c r="F128" s="165"/>
      <c r="G128" s="165"/>
      <c r="H128" s="165"/>
    </row>
    <row r="129" spans="1:8" x14ac:dyDescent="0.35">
      <c r="A129" s="165"/>
      <c r="B129" s="165"/>
      <c r="C129" s="165"/>
      <c r="D129" s="165"/>
      <c r="E129" s="165"/>
      <c r="F129" s="165"/>
      <c r="G129" s="165"/>
      <c r="H129" s="165"/>
    </row>
    <row r="130" spans="1:8" x14ac:dyDescent="0.35">
      <c r="A130" s="165"/>
      <c r="B130" s="165"/>
      <c r="C130" s="165"/>
      <c r="D130" s="165"/>
      <c r="E130" s="165"/>
      <c r="F130" s="165"/>
      <c r="G130" s="165"/>
      <c r="H130" s="165"/>
    </row>
    <row r="131" spans="1:8" x14ac:dyDescent="0.35">
      <c r="A131" s="165"/>
      <c r="B131" s="165"/>
      <c r="C131" s="165"/>
      <c r="D131" s="165"/>
      <c r="E131" s="165"/>
      <c r="F131" s="165"/>
      <c r="G131" s="165"/>
      <c r="H131" s="165"/>
    </row>
    <row r="132" spans="1:8" x14ac:dyDescent="0.35">
      <c r="A132" s="165"/>
      <c r="B132" s="165"/>
      <c r="C132" s="165"/>
      <c r="D132" s="165"/>
      <c r="E132" s="165"/>
      <c r="F132" s="165"/>
      <c r="G132" s="165"/>
      <c r="H132" s="165"/>
    </row>
    <row r="133" spans="1:8" x14ac:dyDescent="0.35">
      <c r="A133" s="165"/>
      <c r="B133" s="165"/>
      <c r="C133" s="165"/>
      <c r="D133" s="165"/>
      <c r="E133" s="165"/>
      <c r="F133" s="165"/>
      <c r="G133" s="165"/>
      <c r="H133" s="165"/>
    </row>
    <row r="134" spans="1:8" x14ac:dyDescent="0.35">
      <c r="A134" s="165"/>
      <c r="B134" s="165"/>
      <c r="C134" s="165"/>
      <c r="D134" s="165"/>
      <c r="E134" s="165"/>
      <c r="F134" s="165"/>
      <c r="G134" s="165"/>
      <c r="H134" s="165"/>
    </row>
    <row r="135" spans="1:8" x14ac:dyDescent="0.35">
      <c r="A135" s="165"/>
      <c r="B135" s="165"/>
      <c r="C135" s="165"/>
      <c r="D135" s="165"/>
      <c r="E135" s="165"/>
      <c r="F135" s="165"/>
      <c r="G135" s="165"/>
      <c r="H135" s="165"/>
    </row>
    <row r="136" spans="1:8" x14ac:dyDescent="0.35">
      <c r="A136" s="165"/>
      <c r="B136" s="165"/>
      <c r="C136" s="165"/>
      <c r="D136" s="165"/>
      <c r="E136" s="165"/>
      <c r="F136" s="165"/>
      <c r="G136" s="165"/>
      <c r="H136" s="165"/>
    </row>
    <row r="137" spans="1:8" x14ac:dyDescent="0.35">
      <c r="A137" s="165"/>
      <c r="B137" s="165"/>
      <c r="C137" s="165"/>
      <c r="D137" s="165"/>
      <c r="E137" s="165"/>
      <c r="F137" s="165"/>
      <c r="G137" s="165"/>
      <c r="H137" s="165"/>
    </row>
    <row r="138" spans="1:8" x14ac:dyDescent="0.35">
      <c r="A138" s="165"/>
      <c r="B138" s="165"/>
      <c r="C138" s="165"/>
      <c r="D138" s="165"/>
      <c r="E138" s="165"/>
      <c r="F138" s="165"/>
      <c r="G138" s="165"/>
      <c r="H138" s="165"/>
    </row>
    <row r="139" spans="1:8" x14ac:dyDescent="0.35">
      <c r="A139" s="165"/>
      <c r="B139" s="165"/>
      <c r="C139" s="165"/>
      <c r="D139" s="165"/>
      <c r="E139" s="165"/>
      <c r="F139" s="165"/>
      <c r="G139" s="165"/>
      <c r="H139" s="165"/>
    </row>
    <row r="140" spans="1:8" x14ac:dyDescent="0.35">
      <c r="A140" s="165"/>
      <c r="B140" s="165"/>
      <c r="C140" s="165"/>
      <c r="D140" s="165"/>
      <c r="E140" s="165"/>
      <c r="F140" s="165"/>
      <c r="G140" s="165"/>
      <c r="H140" s="165"/>
    </row>
    <row r="141" spans="1:8" x14ac:dyDescent="0.35">
      <c r="A141" s="165"/>
      <c r="B141" s="165"/>
      <c r="C141" s="165"/>
      <c r="D141" s="165"/>
      <c r="E141" s="165"/>
      <c r="F141" s="165"/>
      <c r="G141" s="165"/>
      <c r="H141" s="165"/>
    </row>
    <row r="142" spans="1:8" ht="15" customHeight="1" x14ac:dyDescent="0.35">
      <c r="A142" s="165"/>
      <c r="B142" s="165"/>
      <c r="C142" s="165"/>
      <c r="D142" s="165"/>
      <c r="E142" s="165"/>
      <c r="F142" s="165"/>
      <c r="G142" s="165"/>
      <c r="H142" s="165"/>
    </row>
    <row r="143" spans="1:8" ht="15" customHeight="1" x14ac:dyDescent="0.35">
      <c r="A143" s="165"/>
      <c r="B143" s="165"/>
      <c r="C143" s="165"/>
      <c r="D143" s="165"/>
      <c r="E143" s="165"/>
      <c r="F143" s="165"/>
      <c r="G143" s="165"/>
      <c r="H143" s="165"/>
    </row>
    <row r="144" spans="1:8" x14ac:dyDescent="0.35">
      <c r="A144" s="165"/>
      <c r="B144" s="165"/>
      <c r="C144" s="165"/>
      <c r="D144" s="165"/>
      <c r="E144" s="165"/>
      <c r="F144" s="165"/>
      <c r="G144" s="165"/>
      <c r="H144" s="165"/>
    </row>
    <row r="145" spans="1:8" x14ac:dyDescent="0.35">
      <c r="A145" s="165"/>
      <c r="B145" s="165"/>
      <c r="C145" s="165"/>
      <c r="D145" s="165"/>
      <c r="E145" s="165"/>
      <c r="F145" s="165"/>
      <c r="G145" s="165"/>
      <c r="H145" s="165"/>
    </row>
    <row r="146" spans="1:8" x14ac:dyDescent="0.35">
      <c r="A146" s="165"/>
      <c r="B146" s="165"/>
      <c r="C146" s="165"/>
      <c r="D146" s="165"/>
      <c r="E146" s="165"/>
      <c r="F146" s="165"/>
      <c r="G146" s="165"/>
      <c r="H146" s="165"/>
    </row>
    <row r="147" spans="1:8" x14ac:dyDescent="0.35">
      <c r="A147" s="165"/>
      <c r="B147" s="165"/>
      <c r="C147" s="165"/>
      <c r="D147" s="165"/>
      <c r="E147" s="165"/>
      <c r="F147" s="165"/>
      <c r="G147" s="165"/>
      <c r="H147" s="165"/>
    </row>
    <row r="148" spans="1:8" x14ac:dyDescent="0.35">
      <c r="A148" s="165"/>
      <c r="B148" s="165"/>
      <c r="C148" s="165"/>
      <c r="D148" s="165"/>
      <c r="E148" s="165"/>
      <c r="F148" s="165"/>
      <c r="G148" s="165"/>
      <c r="H148" s="165"/>
    </row>
    <row r="149" spans="1:8" x14ac:dyDescent="0.35">
      <c r="A149" s="165"/>
      <c r="B149" s="165"/>
      <c r="C149" s="165"/>
      <c r="D149" s="165"/>
      <c r="E149" s="165"/>
      <c r="F149" s="165"/>
      <c r="G149" s="165"/>
      <c r="H149" s="165"/>
    </row>
    <row r="150" spans="1:8" x14ac:dyDescent="0.35">
      <c r="A150" s="165"/>
      <c r="B150" s="165"/>
      <c r="C150" s="165"/>
      <c r="D150" s="165"/>
      <c r="E150" s="165"/>
      <c r="F150" s="165"/>
      <c r="G150" s="165"/>
      <c r="H150" s="165"/>
    </row>
    <row r="151" spans="1:8" x14ac:dyDescent="0.35">
      <c r="A151" s="165"/>
      <c r="B151" s="165"/>
      <c r="C151" s="165"/>
      <c r="D151" s="165"/>
      <c r="E151" s="165"/>
      <c r="F151" s="165"/>
      <c r="G151" s="165"/>
      <c r="H151" s="165"/>
    </row>
    <row r="152" spans="1:8" x14ac:dyDescent="0.35">
      <c r="A152" s="165"/>
      <c r="B152" s="165"/>
      <c r="C152" s="165"/>
      <c r="D152" s="165"/>
      <c r="E152" s="165"/>
      <c r="F152" s="165"/>
      <c r="G152" s="165"/>
      <c r="H152" s="165"/>
    </row>
    <row r="153" spans="1:8" x14ac:dyDescent="0.35">
      <c r="A153" s="165"/>
      <c r="B153" s="165"/>
      <c r="C153" s="165"/>
      <c r="D153" s="165"/>
      <c r="E153" s="165"/>
      <c r="F153" s="165"/>
      <c r="G153" s="165"/>
      <c r="H153" s="165"/>
    </row>
    <row r="154" spans="1:8" x14ac:dyDescent="0.35">
      <c r="A154" s="165"/>
      <c r="B154" s="165"/>
      <c r="C154" s="165"/>
      <c r="D154" s="165"/>
      <c r="E154" s="165"/>
      <c r="F154" s="165"/>
      <c r="G154" s="165"/>
      <c r="H154" s="165"/>
    </row>
    <row r="155" spans="1:8" x14ac:dyDescent="0.35">
      <c r="A155" s="165"/>
      <c r="B155" s="165"/>
      <c r="C155" s="165"/>
      <c r="D155" s="165"/>
      <c r="E155" s="165"/>
      <c r="F155" s="165"/>
      <c r="G155" s="165"/>
      <c r="H155" s="165"/>
    </row>
    <row r="156" spans="1:8" x14ac:dyDescent="0.35">
      <c r="A156" s="165"/>
      <c r="B156" s="165"/>
      <c r="C156" s="165"/>
      <c r="D156" s="165"/>
      <c r="E156" s="165"/>
      <c r="F156" s="165"/>
      <c r="G156" s="165"/>
      <c r="H156" s="165"/>
    </row>
    <row r="157" spans="1:8" x14ac:dyDescent="0.35">
      <c r="A157" s="165"/>
      <c r="B157" s="165"/>
      <c r="C157" s="165"/>
      <c r="D157" s="165"/>
      <c r="E157" s="165"/>
      <c r="F157" s="165"/>
      <c r="G157" s="165"/>
      <c r="H157" s="165"/>
    </row>
    <row r="158" spans="1:8" x14ac:dyDescent="0.35">
      <c r="A158" s="165"/>
      <c r="B158" s="165"/>
      <c r="C158" s="165"/>
      <c r="D158" s="165"/>
      <c r="E158" s="165"/>
      <c r="F158" s="165"/>
      <c r="G158" s="165"/>
      <c r="H158" s="165"/>
    </row>
    <row r="159" spans="1:8" x14ac:dyDescent="0.35">
      <c r="A159" s="165"/>
      <c r="B159" s="165"/>
      <c r="C159" s="165"/>
      <c r="D159" s="165"/>
      <c r="E159" s="165"/>
      <c r="F159" s="165"/>
      <c r="G159" s="165"/>
      <c r="H159" s="165"/>
    </row>
    <row r="160" spans="1:8" x14ac:dyDescent="0.35">
      <c r="A160" s="165"/>
      <c r="B160" s="165"/>
      <c r="C160" s="165"/>
      <c r="D160" s="165"/>
      <c r="E160" s="165"/>
      <c r="F160" s="165"/>
      <c r="G160" s="165"/>
      <c r="H160" s="165"/>
    </row>
    <row r="161" spans="1:8" x14ac:dyDescent="0.35">
      <c r="A161" s="165"/>
      <c r="B161" s="165"/>
      <c r="C161" s="165"/>
      <c r="D161" s="165"/>
      <c r="E161" s="165"/>
      <c r="F161" s="165"/>
      <c r="G161" s="165"/>
      <c r="H161" s="165"/>
    </row>
    <row r="162" spans="1:8" x14ac:dyDescent="0.35">
      <c r="A162" s="165"/>
      <c r="B162" s="165"/>
      <c r="C162" s="165"/>
      <c r="D162" s="165"/>
      <c r="E162" s="165"/>
      <c r="F162" s="165"/>
      <c r="G162" s="165"/>
      <c r="H162" s="165"/>
    </row>
    <row r="163" spans="1:8" x14ac:dyDescent="0.35">
      <c r="A163" s="165"/>
      <c r="B163" s="165"/>
      <c r="C163" s="165"/>
      <c r="D163" s="165"/>
      <c r="E163" s="165"/>
      <c r="F163" s="165"/>
      <c r="G163" s="165"/>
      <c r="H163" s="165"/>
    </row>
    <row r="164" spans="1:8" x14ac:dyDescent="0.35">
      <c r="A164" s="165"/>
      <c r="B164" s="165"/>
      <c r="C164" s="165"/>
      <c r="D164" s="165"/>
      <c r="E164" s="165"/>
      <c r="F164" s="165"/>
      <c r="G164" s="165"/>
      <c r="H164" s="165"/>
    </row>
    <row r="165" spans="1:8" x14ac:dyDescent="0.35">
      <c r="A165" s="165"/>
      <c r="B165" s="165"/>
      <c r="C165" s="165"/>
      <c r="D165" s="165"/>
      <c r="E165" s="165"/>
      <c r="F165" s="165"/>
      <c r="G165" s="165"/>
      <c r="H165" s="165"/>
    </row>
    <row r="166" spans="1:8" x14ac:dyDescent="0.35">
      <c r="A166" s="165"/>
      <c r="B166" s="165"/>
      <c r="C166" s="165"/>
      <c r="D166" s="165"/>
      <c r="E166" s="165"/>
      <c r="F166" s="165"/>
      <c r="G166" s="165"/>
      <c r="H166" s="165"/>
    </row>
    <row r="167" spans="1:8" x14ac:dyDescent="0.35">
      <c r="A167" s="165"/>
      <c r="B167" s="165"/>
      <c r="C167" s="165"/>
      <c r="D167" s="165"/>
      <c r="E167" s="165"/>
      <c r="F167" s="165"/>
      <c r="G167" s="165"/>
      <c r="H167" s="165"/>
    </row>
    <row r="168" spans="1:8" x14ac:dyDescent="0.35">
      <c r="A168" s="165"/>
      <c r="B168" s="165"/>
      <c r="C168" s="165"/>
      <c r="D168" s="165"/>
      <c r="E168" s="165"/>
      <c r="F168" s="165"/>
      <c r="G168" s="165"/>
      <c r="H168" s="165"/>
    </row>
    <row r="169" spans="1:8" x14ac:dyDescent="0.35">
      <c r="A169" s="165"/>
      <c r="B169" s="165"/>
      <c r="C169" s="165"/>
      <c r="D169" s="165"/>
      <c r="E169" s="165"/>
      <c r="F169" s="165"/>
      <c r="G169" s="165"/>
      <c r="H169" s="165"/>
    </row>
    <row r="170" spans="1:8" x14ac:dyDescent="0.35">
      <c r="A170" s="165"/>
      <c r="B170" s="165"/>
      <c r="C170" s="165"/>
      <c r="D170" s="165"/>
      <c r="E170" s="165"/>
      <c r="F170" s="165"/>
      <c r="G170" s="165"/>
      <c r="H170" s="165"/>
    </row>
    <row r="171" spans="1:8" x14ac:dyDescent="0.35">
      <c r="A171" s="165"/>
      <c r="B171" s="165"/>
      <c r="C171" s="165"/>
      <c r="D171" s="165"/>
      <c r="E171" s="165"/>
      <c r="F171" s="165"/>
      <c r="G171" s="165"/>
      <c r="H171" s="165"/>
    </row>
    <row r="172" spans="1:8" x14ac:dyDescent="0.35">
      <c r="A172" s="165"/>
      <c r="B172" s="165"/>
      <c r="C172" s="165"/>
      <c r="D172" s="165"/>
      <c r="E172" s="165"/>
      <c r="F172" s="165"/>
      <c r="G172" s="165"/>
      <c r="H172" s="165"/>
    </row>
    <row r="173" spans="1:8" x14ac:dyDescent="0.35">
      <c r="A173" s="165"/>
      <c r="B173" s="165"/>
      <c r="C173" s="165"/>
      <c r="D173" s="165"/>
      <c r="E173" s="165"/>
      <c r="F173" s="165"/>
      <c r="G173" s="165"/>
      <c r="H173" s="165"/>
    </row>
    <row r="174" spans="1:8" x14ac:dyDescent="0.35">
      <c r="A174" s="165"/>
      <c r="B174" s="165"/>
      <c r="C174" s="165"/>
      <c r="D174" s="165"/>
      <c r="E174" s="165"/>
      <c r="F174" s="165"/>
      <c r="G174" s="165"/>
      <c r="H174" s="165"/>
    </row>
    <row r="175" spans="1:8" x14ac:dyDescent="0.35">
      <c r="A175" s="165"/>
      <c r="B175" s="165"/>
      <c r="C175" s="165"/>
      <c r="D175" s="165"/>
      <c r="E175" s="165"/>
      <c r="F175" s="165"/>
      <c r="G175" s="165"/>
      <c r="H175" s="165"/>
    </row>
    <row r="176" spans="1:8" x14ac:dyDescent="0.35">
      <c r="A176" s="165"/>
      <c r="B176" s="165"/>
      <c r="C176" s="165"/>
      <c r="D176" s="165"/>
      <c r="E176" s="165"/>
      <c r="F176" s="165"/>
      <c r="G176" s="165"/>
      <c r="H176" s="165"/>
    </row>
    <row r="177" spans="1:8" x14ac:dyDescent="0.35">
      <c r="A177" s="165"/>
      <c r="B177" s="165"/>
      <c r="C177" s="165"/>
      <c r="D177" s="165"/>
      <c r="E177" s="165"/>
      <c r="F177" s="165"/>
      <c r="G177" s="165"/>
      <c r="H177" s="165"/>
    </row>
    <row r="178" spans="1:8" x14ac:dyDescent="0.35">
      <c r="A178" s="165"/>
      <c r="B178" s="165"/>
      <c r="C178" s="165"/>
      <c r="D178" s="165"/>
      <c r="E178" s="165"/>
      <c r="F178" s="165"/>
      <c r="G178" s="165"/>
      <c r="H178" s="165"/>
    </row>
    <row r="179" spans="1:8" x14ac:dyDescent="0.35">
      <c r="A179" s="165"/>
      <c r="B179" s="165"/>
      <c r="C179" s="165"/>
      <c r="D179" s="165"/>
      <c r="E179" s="165"/>
      <c r="F179" s="165"/>
      <c r="G179" s="165"/>
      <c r="H179" s="165"/>
    </row>
    <row r="180" spans="1:8" x14ac:dyDescent="0.35">
      <c r="A180" s="165"/>
      <c r="B180" s="165"/>
      <c r="C180" s="165"/>
      <c r="D180" s="165"/>
      <c r="E180" s="165"/>
      <c r="F180" s="165"/>
      <c r="G180" s="165"/>
      <c r="H180" s="165"/>
    </row>
    <row r="181" spans="1:8" x14ac:dyDescent="0.35">
      <c r="A181" s="165"/>
      <c r="B181" s="165"/>
      <c r="C181" s="165"/>
      <c r="D181" s="165"/>
      <c r="E181" s="165"/>
      <c r="F181" s="165"/>
      <c r="G181" s="165"/>
      <c r="H181" s="165"/>
    </row>
    <row r="182" spans="1:8" x14ac:dyDescent="0.35">
      <c r="A182" s="165"/>
      <c r="B182" s="165"/>
      <c r="C182" s="165"/>
      <c r="D182" s="165"/>
      <c r="E182" s="165"/>
      <c r="F182" s="165"/>
      <c r="G182" s="165"/>
      <c r="H182" s="165"/>
    </row>
    <row r="183" spans="1:8" x14ac:dyDescent="0.35">
      <c r="A183" s="165"/>
      <c r="B183" s="165"/>
      <c r="C183" s="165"/>
      <c r="D183" s="165"/>
      <c r="E183" s="165"/>
      <c r="F183" s="165"/>
      <c r="G183" s="165"/>
      <c r="H183" s="165"/>
    </row>
    <row r="184" spans="1:8" x14ac:dyDescent="0.35">
      <c r="A184" s="165"/>
      <c r="B184" s="165"/>
      <c r="C184" s="165"/>
      <c r="D184" s="165"/>
      <c r="E184" s="165"/>
      <c r="F184" s="165"/>
      <c r="G184" s="165"/>
      <c r="H184" s="165"/>
    </row>
    <row r="185" spans="1:8" x14ac:dyDescent="0.35">
      <c r="A185" s="165"/>
      <c r="B185" s="165"/>
      <c r="C185" s="165"/>
      <c r="D185" s="165"/>
      <c r="E185" s="165"/>
      <c r="F185" s="165"/>
      <c r="G185" s="165"/>
      <c r="H185" s="165"/>
    </row>
    <row r="186" spans="1:8" x14ac:dyDescent="0.35">
      <c r="A186" s="165"/>
      <c r="B186" s="165"/>
      <c r="C186" s="165"/>
      <c r="D186" s="165"/>
      <c r="E186" s="165"/>
      <c r="F186" s="165"/>
      <c r="G186" s="165"/>
      <c r="H186" s="165"/>
    </row>
    <row r="187" spans="1:8" x14ac:dyDescent="0.35">
      <c r="A187" s="165"/>
      <c r="B187" s="165"/>
      <c r="C187" s="165"/>
      <c r="D187" s="165"/>
      <c r="E187" s="165"/>
      <c r="F187" s="165"/>
      <c r="G187" s="165"/>
      <c r="H187" s="165"/>
    </row>
    <row r="188" spans="1:8" x14ac:dyDescent="0.35">
      <c r="A188" s="165"/>
      <c r="B188" s="165"/>
      <c r="C188" s="165"/>
      <c r="D188" s="165"/>
      <c r="E188" s="165"/>
      <c r="F188" s="165"/>
      <c r="G188" s="165"/>
      <c r="H188" s="165"/>
    </row>
    <row r="189" spans="1:8" x14ac:dyDescent="0.35">
      <c r="A189" s="165"/>
      <c r="B189" s="165"/>
      <c r="C189" s="165"/>
      <c r="D189" s="165"/>
      <c r="E189" s="165"/>
      <c r="F189" s="165"/>
      <c r="G189" s="165"/>
      <c r="H189" s="165"/>
    </row>
    <row r="190" spans="1:8" x14ac:dyDescent="0.35">
      <c r="A190" s="165"/>
      <c r="B190" s="165"/>
      <c r="C190" s="165"/>
      <c r="D190" s="165"/>
      <c r="E190" s="165"/>
      <c r="F190" s="165"/>
      <c r="G190" s="165"/>
      <c r="H190" s="165"/>
    </row>
    <row r="191" spans="1:8" x14ac:dyDescent="0.35">
      <c r="A191" s="165"/>
      <c r="B191" s="165"/>
      <c r="C191" s="165"/>
      <c r="D191" s="165"/>
      <c r="E191" s="165"/>
      <c r="F191" s="165"/>
      <c r="G191" s="165"/>
      <c r="H191" s="165"/>
    </row>
    <row r="192" spans="1:8" x14ac:dyDescent="0.35">
      <c r="A192" s="165"/>
      <c r="B192" s="165"/>
      <c r="C192" s="165"/>
      <c r="D192" s="165"/>
      <c r="E192" s="165"/>
      <c r="F192" s="165"/>
      <c r="G192" s="165"/>
      <c r="H192" s="165"/>
    </row>
    <row r="193" spans="1:8" x14ac:dyDescent="0.35">
      <c r="A193" s="165"/>
      <c r="B193" s="165"/>
      <c r="C193" s="165"/>
      <c r="D193" s="165"/>
      <c r="E193" s="165"/>
      <c r="F193" s="165"/>
      <c r="G193" s="165"/>
      <c r="H193" s="165"/>
    </row>
    <row r="194" spans="1:8" x14ac:dyDescent="0.35">
      <c r="A194" s="165"/>
      <c r="B194" s="165"/>
      <c r="C194" s="165"/>
      <c r="D194" s="165"/>
      <c r="E194" s="165"/>
      <c r="F194" s="165"/>
      <c r="G194" s="165"/>
      <c r="H194" s="165"/>
    </row>
    <row r="195" spans="1:8" x14ac:dyDescent="0.35">
      <c r="A195" s="165"/>
      <c r="B195" s="165"/>
      <c r="C195" s="165"/>
      <c r="D195" s="165"/>
      <c r="E195" s="165"/>
      <c r="F195" s="165"/>
      <c r="G195" s="165"/>
      <c r="H195" s="165"/>
    </row>
    <row r="196" spans="1:8" x14ac:dyDescent="0.35">
      <c r="A196" s="165"/>
      <c r="B196" s="165"/>
      <c r="C196" s="165"/>
      <c r="D196" s="165"/>
      <c r="E196" s="165"/>
      <c r="F196" s="165"/>
      <c r="G196" s="165"/>
      <c r="H196" s="165"/>
    </row>
    <row r="197" spans="1:8" x14ac:dyDescent="0.35">
      <c r="A197" s="165"/>
      <c r="B197" s="165"/>
      <c r="C197" s="165"/>
      <c r="D197" s="165"/>
      <c r="E197" s="165"/>
      <c r="F197" s="165"/>
      <c r="G197" s="165"/>
      <c r="H197" s="165"/>
    </row>
    <row r="198" spans="1:8" x14ac:dyDescent="0.35">
      <c r="A198" s="165"/>
      <c r="B198" s="165"/>
      <c r="C198" s="165"/>
      <c r="D198" s="165"/>
      <c r="E198" s="165"/>
      <c r="F198" s="165"/>
      <c r="G198" s="165"/>
      <c r="H198" s="165"/>
    </row>
    <row r="199" spans="1:8" x14ac:dyDescent="0.35">
      <c r="A199" s="165"/>
      <c r="B199" s="165"/>
      <c r="C199" s="165"/>
      <c r="D199" s="165"/>
      <c r="E199" s="165"/>
      <c r="F199" s="165"/>
      <c r="G199" s="165"/>
      <c r="H199" s="165"/>
    </row>
    <row r="200" spans="1:8" x14ac:dyDescent="0.35">
      <c r="A200" s="165"/>
      <c r="B200" s="165"/>
      <c r="C200" s="165"/>
      <c r="D200" s="165"/>
      <c r="E200" s="165"/>
      <c r="F200" s="165"/>
      <c r="G200" s="165"/>
      <c r="H200" s="165"/>
    </row>
    <row r="201" spans="1:8" x14ac:dyDescent="0.35">
      <c r="A201" s="165"/>
      <c r="B201" s="165"/>
      <c r="C201" s="165"/>
      <c r="D201" s="165"/>
      <c r="E201" s="165"/>
      <c r="F201" s="165"/>
      <c r="G201" s="165"/>
      <c r="H201" s="165"/>
    </row>
    <row r="202" spans="1:8" x14ac:dyDescent="0.35">
      <c r="A202" s="165"/>
      <c r="B202" s="165"/>
      <c r="C202" s="165"/>
      <c r="D202" s="165"/>
      <c r="E202" s="165"/>
      <c r="F202" s="165"/>
      <c r="G202" s="165"/>
      <c r="H202" s="165"/>
    </row>
    <row r="203" spans="1:8" x14ac:dyDescent="0.35">
      <c r="A203" s="165"/>
      <c r="B203" s="165"/>
      <c r="C203" s="165"/>
      <c r="D203" s="165"/>
      <c r="E203" s="165"/>
      <c r="F203" s="165"/>
      <c r="G203" s="165"/>
      <c r="H203" s="165"/>
    </row>
    <row r="204" spans="1:8" x14ac:dyDescent="0.35">
      <c r="A204" s="165"/>
      <c r="B204" s="165"/>
      <c r="C204" s="165"/>
      <c r="D204" s="165"/>
      <c r="E204" s="165"/>
      <c r="F204" s="165"/>
      <c r="G204" s="165"/>
      <c r="H204" s="165"/>
    </row>
    <row r="205" spans="1:8" x14ac:dyDescent="0.35">
      <c r="A205" s="165"/>
      <c r="B205" s="165"/>
      <c r="C205" s="165"/>
      <c r="D205" s="165"/>
      <c r="E205" s="165"/>
      <c r="F205" s="165"/>
      <c r="G205" s="165"/>
      <c r="H205" s="165"/>
    </row>
    <row r="206" spans="1:8" x14ac:dyDescent="0.35">
      <c r="A206" s="165"/>
      <c r="B206" s="165"/>
      <c r="C206" s="165"/>
      <c r="D206" s="165"/>
      <c r="E206" s="165"/>
      <c r="F206" s="165"/>
      <c r="G206" s="165"/>
      <c r="H206" s="165"/>
    </row>
    <row r="207" spans="1:8" x14ac:dyDescent="0.35">
      <c r="A207" s="165"/>
      <c r="B207" s="165"/>
      <c r="C207" s="165"/>
      <c r="D207" s="165"/>
      <c r="E207" s="165"/>
      <c r="F207" s="165"/>
      <c r="G207" s="165"/>
      <c r="H207" s="165"/>
    </row>
    <row r="208" spans="1:8" x14ac:dyDescent="0.35">
      <c r="A208" s="165"/>
      <c r="B208" s="165"/>
      <c r="C208" s="165"/>
      <c r="D208" s="165"/>
      <c r="E208" s="165"/>
      <c r="F208" s="165"/>
      <c r="G208" s="165"/>
      <c r="H208" s="165"/>
    </row>
    <row r="209" spans="1:8" x14ac:dyDescent="0.35">
      <c r="A209" s="165"/>
      <c r="B209" s="165"/>
      <c r="C209" s="165"/>
      <c r="D209" s="165"/>
      <c r="E209" s="165"/>
      <c r="F209" s="165"/>
      <c r="G209" s="165"/>
      <c r="H209" s="165"/>
    </row>
    <row r="210" spans="1:8" x14ac:dyDescent="0.35">
      <c r="A210" s="165"/>
      <c r="B210" s="165"/>
      <c r="C210" s="165"/>
      <c r="D210" s="165"/>
      <c r="E210" s="165"/>
      <c r="F210" s="165"/>
      <c r="G210" s="165"/>
      <c r="H210" s="165"/>
    </row>
    <row r="211" spans="1:8" x14ac:dyDescent="0.35">
      <c r="A211" s="165"/>
      <c r="B211" s="165"/>
      <c r="C211" s="165"/>
      <c r="D211" s="165"/>
      <c r="E211" s="165"/>
      <c r="F211" s="165"/>
      <c r="G211" s="165"/>
      <c r="H211" s="165"/>
    </row>
    <row r="212" spans="1:8" x14ac:dyDescent="0.35">
      <c r="A212" s="165"/>
      <c r="B212" s="165"/>
      <c r="C212" s="165"/>
      <c r="D212" s="165"/>
      <c r="E212" s="165"/>
      <c r="F212" s="165"/>
      <c r="G212" s="165"/>
      <c r="H212" s="165"/>
    </row>
    <row r="213" spans="1:8" x14ac:dyDescent="0.35">
      <c r="A213" s="165"/>
      <c r="B213" s="165"/>
      <c r="C213" s="165"/>
      <c r="D213" s="165"/>
      <c r="E213" s="165"/>
      <c r="F213" s="165"/>
      <c r="G213" s="165"/>
      <c r="H213" s="165"/>
    </row>
    <row r="214" spans="1:8" x14ac:dyDescent="0.35">
      <c r="A214" s="165"/>
      <c r="B214" s="165"/>
      <c r="C214" s="165"/>
      <c r="D214" s="165"/>
      <c r="E214" s="165"/>
      <c r="F214" s="165"/>
      <c r="G214" s="165"/>
      <c r="H214" s="165"/>
    </row>
    <row r="215" spans="1:8" x14ac:dyDescent="0.35">
      <c r="A215" s="165"/>
      <c r="B215" s="165"/>
      <c r="C215" s="165"/>
      <c r="D215" s="165"/>
      <c r="E215" s="165"/>
      <c r="F215" s="165"/>
      <c r="G215" s="165"/>
      <c r="H215" s="165"/>
    </row>
    <row r="216" spans="1:8" x14ac:dyDescent="0.35">
      <c r="A216" s="165"/>
      <c r="B216" s="165"/>
      <c r="C216" s="165"/>
      <c r="D216" s="165"/>
      <c r="E216" s="165"/>
      <c r="F216" s="165"/>
      <c r="G216" s="165"/>
      <c r="H216" s="165"/>
    </row>
    <row r="217" spans="1:8" x14ac:dyDescent="0.35">
      <c r="A217" s="165"/>
      <c r="B217" s="165"/>
      <c r="C217" s="165"/>
      <c r="D217" s="165"/>
      <c r="E217" s="165"/>
      <c r="F217" s="165"/>
      <c r="G217" s="165"/>
      <c r="H217" s="165"/>
    </row>
    <row r="218" spans="1:8" x14ac:dyDescent="0.35">
      <c r="A218" s="165"/>
      <c r="B218" s="165"/>
      <c r="C218" s="165"/>
      <c r="D218" s="165"/>
      <c r="E218" s="165"/>
      <c r="F218" s="165"/>
      <c r="G218" s="165"/>
      <c r="H218" s="165"/>
    </row>
    <row r="219" spans="1:8" x14ac:dyDescent="0.35">
      <c r="A219" s="165"/>
      <c r="B219" s="165"/>
      <c r="C219" s="165"/>
      <c r="D219" s="165"/>
      <c r="E219" s="165"/>
      <c r="F219" s="165"/>
      <c r="G219" s="165"/>
      <c r="H219" s="165"/>
    </row>
    <row r="220" spans="1:8" x14ac:dyDescent="0.35">
      <c r="A220" s="165"/>
      <c r="B220" s="165"/>
      <c r="C220" s="165"/>
      <c r="D220" s="165"/>
      <c r="E220" s="165"/>
      <c r="F220" s="165"/>
      <c r="G220" s="165"/>
      <c r="H220" s="165"/>
    </row>
    <row r="221" spans="1:8" x14ac:dyDescent="0.35">
      <c r="A221" s="165"/>
      <c r="B221" s="165"/>
      <c r="C221" s="165"/>
      <c r="D221" s="165"/>
      <c r="E221" s="165"/>
      <c r="F221" s="165"/>
      <c r="G221" s="165"/>
      <c r="H221" s="165"/>
    </row>
    <row r="222" spans="1:8" x14ac:dyDescent="0.35">
      <c r="A222" s="165"/>
      <c r="B222" s="165"/>
      <c r="C222" s="165"/>
      <c r="D222" s="165"/>
      <c r="E222" s="165"/>
      <c r="F222" s="165"/>
      <c r="G222" s="165"/>
      <c r="H222" s="165"/>
    </row>
    <row r="223" spans="1:8" x14ac:dyDescent="0.35">
      <c r="A223" s="165"/>
      <c r="B223" s="165"/>
      <c r="C223" s="165"/>
      <c r="D223" s="165"/>
      <c r="E223" s="165"/>
      <c r="F223" s="165"/>
      <c r="G223" s="165"/>
      <c r="H223" s="165"/>
    </row>
    <row r="224" spans="1:8" x14ac:dyDescent="0.35">
      <c r="A224" s="165"/>
      <c r="B224" s="165"/>
      <c r="C224" s="165"/>
      <c r="D224" s="165"/>
      <c r="E224" s="165"/>
      <c r="F224" s="165"/>
      <c r="G224" s="165"/>
      <c r="H224" s="165"/>
    </row>
    <row r="225" spans="1:8" x14ac:dyDescent="0.35">
      <c r="A225" s="165"/>
      <c r="B225" s="165"/>
      <c r="C225" s="165"/>
      <c r="D225" s="165"/>
      <c r="E225" s="165"/>
      <c r="F225" s="165"/>
      <c r="G225" s="165"/>
      <c r="H225" s="165"/>
    </row>
    <row r="226" spans="1:8" x14ac:dyDescent="0.35">
      <c r="A226" s="165"/>
      <c r="B226" s="165"/>
      <c r="C226" s="165"/>
      <c r="D226" s="165"/>
      <c r="E226" s="165"/>
      <c r="F226" s="165"/>
      <c r="G226" s="165"/>
      <c r="H226" s="165"/>
    </row>
    <row r="227" spans="1:8" x14ac:dyDescent="0.35">
      <c r="A227" s="165"/>
      <c r="B227" s="165"/>
      <c r="C227" s="165"/>
      <c r="D227" s="165"/>
      <c r="E227" s="165"/>
      <c r="F227" s="165"/>
      <c r="G227" s="165"/>
      <c r="H227" s="165"/>
    </row>
    <row r="228" spans="1:8" x14ac:dyDescent="0.35">
      <c r="A228" s="165"/>
      <c r="B228" s="165"/>
      <c r="C228" s="165"/>
      <c r="D228" s="165"/>
      <c r="E228" s="165"/>
      <c r="F228" s="165"/>
      <c r="G228" s="165"/>
      <c r="H228" s="165"/>
    </row>
    <row r="229" spans="1:8" x14ac:dyDescent="0.35">
      <c r="A229" s="165"/>
      <c r="B229" s="165"/>
      <c r="C229" s="165"/>
      <c r="D229" s="165"/>
      <c r="E229" s="165"/>
      <c r="F229" s="165"/>
      <c r="G229" s="165"/>
      <c r="H229" s="165"/>
    </row>
    <row r="230" spans="1:8" x14ac:dyDescent="0.35">
      <c r="A230" s="165"/>
      <c r="B230" s="165"/>
      <c r="C230" s="165"/>
      <c r="D230" s="165"/>
      <c r="E230" s="165"/>
      <c r="F230" s="165"/>
      <c r="G230" s="165"/>
      <c r="H230" s="165"/>
    </row>
    <row r="231" spans="1:8" x14ac:dyDescent="0.35">
      <c r="A231" s="165"/>
      <c r="B231" s="165"/>
      <c r="C231" s="165"/>
      <c r="D231" s="165"/>
      <c r="E231" s="165"/>
      <c r="F231" s="165"/>
      <c r="G231" s="165"/>
      <c r="H231" s="165"/>
    </row>
    <row r="232" spans="1:8" x14ac:dyDescent="0.35">
      <c r="A232" s="165"/>
      <c r="B232" s="165"/>
      <c r="C232" s="165"/>
      <c r="D232" s="165"/>
      <c r="E232" s="165"/>
      <c r="F232" s="165"/>
      <c r="G232" s="165"/>
      <c r="H232" s="165"/>
    </row>
    <row r="233" spans="1:8" x14ac:dyDescent="0.35">
      <c r="A233" s="165"/>
      <c r="B233" s="165"/>
      <c r="C233" s="165"/>
      <c r="D233" s="165"/>
      <c r="E233" s="165"/>
      <c r="F233" s="165"/>
      <c r="G233" s="165"/>
      <c r="H233" s="165"/>
    </row>
    <row r="234" spans="1:8" x14ac:dyDescent="0.35">
      <c r="A234" s="165"/>
      <c r="B234" s="165"/>
      <c r="C234" s="165"/>
      <c r="D234" s="165"/>
      <c r="E234" s="165"/>
      <c r="F234" s="165"/>
      <c r="G234" s="165"/>
      <c r="H234" s="165"/>
    </row>
    <row r="235" spans="1:8" x14ac:dyDescent="0.35">
      <c r="A235" s="165"/>
      <c r="B235" s="165"/>
      <c r="C235" s="165"/>
      <c r="D235" s="165"/>
      <c r="E235" s="165"/>
      <c r="F235" s="165"/>
      <c r="G235" s="165"/>
      <c r="H235" s="165"/>
    </row>
    <row r="236" spans="1:8" x14ac:dyDescent="0.35">
      <c r="A236" s="165"/>
      <c r="B236" s="165"/>
      <c r="C236" s="165"/>
      <c r="D236" s="165"/>
      <c r="E236" s="165"/>
      <c r="F236" s="165"/>
      <c r="G236" s="165"/>
      <c r="H236" s="165"/>
    </row>
    <row r="237" spans="1:8" x14ac:dyDescent="0.35">
      <c r="A237" s="165"/>
      <c r="B237" s="165"/>
      <c r="C237" s="165"/>
      <c r="D237" s="165"/>
      <c r="E237" s="165"/>
      <c r="F237" s="165"/>
      <c r="G237" s="165"/>
      <c r="H237" s="165"/>
    </row>
    <row r="238" spans="1:8" x14ac:dyDescent="0.35">
      <c r="A238" s="165"/>
      <c r="B238" s="165"/>
      <c r="C238" s="165"/>
      <c r="D238" s="165"/>
      <c r="E238" s="165"/>
      <c r="F238" s="165"/>
      <c r="G238" s="165"/>
      <c r="H238" s="165"/>
    </row>
    <row r="239" spans="1:8" x14ac:dyDescent="0.35">
      <c r="A239" s="165"/>
      <c r="B239" s="165"/>
      <c r="C239" s="165"/>
      <c r="D239" s="165"/>
      <c r="E239" s="165"/>
      <c r="F239" s="165"/>
      <c r="G239" s="165"/>
      <c r="H239" s="165"/>
    </row>
    <row r="240" spans="1:8" x14ac:dyDescent="0.35">
      <c r="A240" s="165"/>
      <c r="B240" s="165"/>
      <c r="C240" s="165"/>
      <c r="D240" s="165"/>
      <c r="E240" s="165"/>
      <c r="F240" s="165"/>
      <c r="G240" s="165"/>
      <c r="H240" s="165"/>
    </row>
    <row r="241" spans="1:8" x14ac:dyDescent="0.35">
      <c r="A241" s="165"/>
      <c r="B241" s="165"/>
      <c r="C241" s="165"/>
      <c r="D241" s="165"/>
      <c r="E241" s="165"/>
      <c r="F241" s="165"/>
      <c r="G241" s="165"/>
      <c r="H241" s="165"/>
    </row>
    <row r="242" spans="1:8" x14ac:dyDescent="0.35">
      <c r="A242" s="165"/>
      <c r="B242" s="165"/>
      <c r="C242" s="165"/>
      <c r="D242" s="165"/>
      <c r="E242" s="165"/>
      <c r="F242" s="165"/>
      <c r="G242" s="165"/>
      <c r="H242" s="165"/>
    </row>
    <row r="243" spans="1:8" x14ac:dyDescent="0.35">
      <c r="A243" s="165"/>
      <c r="B243" s="165"/>
      <c r="C243" s="165"/>
      <c r="D243" s="165"/>
      <c r="E243" s="165"/>
      <c r="F243" s="165"/>
      <c r="G243" s="165"/>
      <c r="H243" s="165"/>
    </row>
    <row r="244" spans="1:8" x14ac:dyDescent="0.35">
      <c r="A244" s="165"/>
      <c r="B244" s="165"/>
      <c r="C244" s="165"/>
      <c r="D244" s="165"/>
      <c r="E244" s="165"/>
      <c r="F244" s="165"/>
      <c r="G244" s="165"/>
      <c r="H244" s="165"/>
    </row>
    <row r="245" spans="1:8" x14ac:dyDescent="0.35">
      <c r="A245" s="165"/>
      <c r="B245" s="165"/>
      <c r="C245" s="165"/>
      <c r="D245" s="165"/>
      <c r="E245" s="165"/>
      <c r="F245" s="165"/>
      <c r="G245" s="165"/>
      <c r="H245" s="165"/>
    </row>
    <row r="246" spans="1:8" x14ac:dyDescent="0.35">
      <c r="A246" s="165"/>
      <c r="B246" s="165"/>
      <c r="C246" s="165"/>
      <c r="D246" s="165"/>
      <c r="E246" s="165"/>
      <c r="F246" s="165"/>
      <c r="G246" s="165"/>
      <c r="H246" s="165"/>
    </row>
    <row r="247" spans="1:8" x14ac:dyDescent="0.35">
      <c r="A247" s="165"/>
      <c r="B247" s="165"/>
      <c r="C247" s="165"/>
      <c r="D247" s="165"/>
      <c r="E247" s="165"/>
      <c r="F247" s="165"/>
      <c r="G247" s="165"/>
      <c r="H247" s="165"/>
    </row>
    <row r="248" spans="1:8" x14ac:dyDescent="0.35">
      <c r="A248" s="165"/>
      <c r="B248" s="165"/>
      <c r="C248" s="165"/>
      <c r="D248" s="165"/>
      <c r="E248" s="165"/>
      <c r="F248" s="165"/>
      <c r="G248" s="165"/>
      <c r="H248" s="165"/>
    </row>
    <row r="249" spans="1:8" x14ac:dyDescent="0.35">
      <c r="A249" s="165"/>
      <c r="B249" s="165"/>
      <c r="C249" s="165"/>
      <c r="D249" s="165"/>
      <c r="E249" s="165"/>
      <c r="F249" s="165"/>
      <c r="G249" s="165"/>
      <c r="H249" s="165"/>
    </row>
    <row r="250" spans="1:8" x14ac:dyDescent="0.35">
      <c r="A250" s="165"/>
      <c r="B250" s="165"/>
      <c r="C250" s="165"/>
      <c r="D250" s="165"/>
      <c r="E250" s="165"/>
      <c r="F250" s="165"/>
      <c r="G250" s="165"/>
      <c r="H250" s="165"/>
    </row>
    <row r="251" spans="1:8" x14ac:dyDescent="0.35">
      <c r="A251" s="165"/>
      <c r="B251" s="165"/>
      <c r="C251" s="165"/>
      <c r="D251" s="165"/>
      <c r="E251" s="165"/>
      <c r="F251" s="165"/>
      <c r="G251" s="165"/>
      <c r="H251" s="165"/>
    </row>
    <row r="252" spans="1:8" x14ac:dyDescent="0.35">
      <c r="A252" s="165"/>
      <c r="B252" s="165"/>
      <c r="C252" s="165"/>
      <c r="D252" s="165"/>
      <c r="E252" s="165"/>
      <c r="F252" s="165"/>
      <c r="G252" s="165"/>
      <c r="H252" s="165"/>
    </row>
    <row r="253" spans="1:8" x14ac:dyDescent="0.35">
      <c r="A253" s="165"/>
      <c r="B253" s="165"/>
      <c r="C253" s="165"/>
      <c r="D253" s="165"/>
      <c r="E253" s="165"/>
      <c r="F253" s="165"/>
      <c r="G253" s="165"/>
      <c r="H253" s="165"/>
    </row>
    <row r="254" spans="1:8" x14ac:dyDescent="0.35">
      <c r="A254" s="165"/>
      <c r="B254" s="165"/>
      <c r="C254" s="165"/>
      <c r="D254" s="165"/>
      <c r="E254" s="165"/>
      <c r="F254" s="165"/>
      <c r="G254" s="165"/>
      <c r="H254" s="165"/>
    </row>
    <row r="255" spans="1:8" x14ac:dyDescent="0.35">
      <c r="A255" s="165"/>
      <c r="B255" s="165"/>
      <c r="C255" s="165"/>
      <c r="D255" s="165"/>
      <c r="E255" s="165"/>
      <c r="F255" s="165"/>
      <c r="G255" s="165"/>
      <c r="H255" s="165"/>
    </row>
    <row r="256" spans="1:8" x14ac:dyDescent="0.35">
      <c r="A256" s="165"/>
      <c r="B256" s="165"/>
      <c r="C256" s="165"/>
      <c r="D256" s="165"/>
      <c r="E256" s="165"/>
      <c r="F256" s="165"/>
      <c r="G256" s="165"/>
      <c r="H256" s="165"/>
    </row>
    <row r="257" spans="1:8" x14ac:dyDescent="0.35">
      <c r="A257" s="165"/>
      <c r="B257" s="165"/>
      <c r="C257" s="165"/>
      <c r="D257" s="165"/>
      <c r="E257" s="165"/>
      <c r="F257" s="165"/>
      <c r="G257" s="165"/>
      <c r="H257" s="165"/>
    </row>
    <row r="258" spans="1:8" x14ac:dyDescent="0.35">
      <c r="A258" s="165"/>
      <c r="B258" s="165"/>
      <c r="C258" s="165"/>
      <c r="D258" s="165"/>
      <c r="E258" s="165"/>
      <c r="F258" s="165"/>
      <c r="G258" s="165"/>
      <c r="H258" s="165"/>
    </row>
    <row r="259" spans="1:8" x14ac:dyDescent="0.35">
      <c r="A259" s="165"/>
      <c r="B259" s="165"/>
      <c r="C259" s="165"/>
      <c r="D259" s="165"/>
      <c r="E259" s="165"/>
      <c r="F259" s="165"/>
      <c r="G259" s="165"/>
      <c r="H259" s="165"/>
    </row>
    <row r="260" spans="1:8" x14ac:dyDescent="0.35">
      <c r="A260" s="165"/>
      <c r="B260" s="165"/>
      <c r="C260" s="165"/>
      <c r="D260" s="165"/>
      <c r="E260" s="165"/>
      <c r="F260" s="165"/>
      <c r="G260" s="165"/>
      <c r="H260" s="165"/>
    </row>
    <row r="261" spans="1:8" x14ac:dyDescent="0.35">
      <c r="A261" s="165"/>
      <c r="B261" s="165"/>
      <c r="C261" s="165"/>
      <c r="D261" s="165"/>
      <c r="E261" s="165"/>
      <c r="F261" s="165"/>
      <c r="G261" s="165"/>
      <c r="H261" s="165"/>
    </row>
    <row r="262" spans="1:8" x14ac:dyDescent="0.35">
      <c r="A262" s="165"/>
      <c r="B262" s="165"/>
      <c r="C262" s="165"/>
      <c r="D262" s="165"/>
      <c r="E262" s="165"/>
      <c r="F262" s="165"/>
      <c r="G262" s="165"/>
      <c r="H262" s="165"/>
    </row>
    <row r="263" spans="1:8" x14ac:dyDescent="0.35">
      <c r="A263" s="165"/>
      <c r="B263" s="165"/>
      <c r="C263" s="165"/>
      <c r="D263" s="165"/>
      <c r="E263" s="165"/>
      <c r="F263" s="165"/>
      <c r="G263" s="165"/>
      <c r="H263" s="165"/>
    </row>
    <row r="264" spans="1:8" x14ac:dyDescent="0.35">
      <c r="A264" s="165"/>
      <c r="B264" s="165"/>
      <c r="C264" s="165"/>
      <c r="D264" s="165"/>
      <c r="E264" s="165"/>
      <c r="F264" s="165"/>
      <c r="G264" s="165"/>
      <c r="H264" s="165"/>
    </row>
    <row r="265" spans="1:8" x14ac:dyDescent="0.35">
      <c r="A265" s="165"/>
      <c r="B265" s="165"/>
      <c r="C265" s="165"/>
      <c r="D265" s="165"/>
      <c r="E265" s="165"/>
      <c r="F265" s="165"/>
      <c r="G265" s="165"/>
      <c r="H265" s="165"/>
    </row>
    <row r="266" spans="1:8" x14ac:dyDescent="0.35">
      <c r="A266" s="165"/>
      <c r="B266" s="165"/>
      <c r="C266" s="165"/>
      <c r="D266" s="165"/>
      <c r="E266" s="165"/>
      <c r="F266" s="165"/>
      <c r="G266" s="165"/>
      <c r="H266" s="165"/>
    </row>
    <row r="267" spans="1:8" x14ac:dyDescent="0.35">
      <c r="A267" s="165"/>
      <c r="B267" s="165"/>
      <c r="C267" s="165"/>
      <c r="D267" s="165"/>
      <c r="E267" s="165"/>
      <c r="F267" s="165"/>
      <c r="G267" s="165"/>
      <c r="H267" s="165"/>
    </row>
    <row r="268" spans="1:8" x14ac:dyDescent="0.35">
      <c r="A268" s="165"/>
      <c r="B268" s="165"/>
      <c r="C268" s="165"/>
      <c r="D268" s="165"/>
      <c r="E268" s="165"/>
      <c r="F268" s="165"/>
      <c r="G268" s="165"/>
      <c r="H268" s="165"/>
    </row>
    <row r="269" spans="1:8" x14ac:dyDescent="0.35">
      <c r="A269" s="165"/>
      <c r="B269" s="165"/>
      <c r="C269" s="165"/>
      <c r="D269" s="165"/>
      <c r="E269" s="165"/>
      <c r="F269" s="165"/>
      <c r="G269" s="165"/>
      <c r="H269" s="165"/>
    </row>
    <row r="270" spans="1:8" x14ac:dyDescent="0.35">
      <c r="A270" s="165"/>
      <c r="B270" s="165"/>
      <c r="C270" s="165"/>
      <c r="D270" s="165"/>
      <c r="E270" s="165"/>
      <c r="F270" s="165"/>
      <c r="G270" s="165"/>
      <c r="H270" s="165"/>
    </row>
    <row r="271" spans="1:8" x14ac:dyDescent="0.35">
      <c r="A271" s="165"/>
      <c r="B271" s="165"/>
      <c r="C271" s="165"/>
      <c r="D271" s="165"/>
      <c r="E271" s="165"/>
      <c r="F271" s="165"/>
      <c r="G271" s="165"/>
      <c r="H271" s="165"/>
    </row>
    <row r="272" spans="1:8" x14ac:dyDescent="0.35">
      <c r="A272" s="165"/>
      <c r="B272" s="165"/>
      <c r="C272" s="165"/>
      <c r="D272" s="165"/>
      <c r="E272" s="165"/>
      <c r="F272" s="165"/>
      <c r="G272" s="165"/>
      <c r="H272" s="165"/>
    </row>
    <row r="273" spans="1:8" x14ac:dyDescent="0.35">
      <c r="A273" s="165"/>
      <c r="B273" s="165"/>
      <c r="C273" s="165"/>
      <c r="D273" s="165"/>
      <c r="E273" s="165"/>
      <c r="F273" s="165"/>
      <c r="G273" s="165"/>
      <c r="H273" s="165"/>
    </row>
    <row r="274" spans="1:8" x14ac:dyDescent="0.35">
      <c r="A274" s="165"/>
      <c r="B274" s="165"/>
      <c r="C274" s="165"/>
      <c r="D274" s="165"/>
      <c r="E274" s="165"/>
      <c r="F274" s="165"/>
      <c r="G274" s="165"/>
      <c r="H274" s="165"/>
    </row>
    <row r="275" spans="1:8" x14ac:dyDescent="0.35">
      <c r="A275" s="165"/>
      <c r="B275" s="165"/>
      <c r="C275" s="165"/>
      <c r="D275" s="165"/>
      <c r="E275" s="165"/>
      <c r="F275" s="165"/>
      <c r="G275" s="165"/>
      <c r="H275" s="165"/>
    </row>
    <row r="276" spans="1:8" x14ac:dyDescent="0.35">
      <c r="A276" s="165"/>
      <c r="B276" s="165"/>
      <c r="C276" s="165"/>
      <c r="D276" s="165"/>
      <c r="E276" s="165"/>
      <c r="F276" s="165"/>
      <c r="G276" s="165"/>
      <c r="H276" s="165"/>
    </row>
    <row r="277" spans="1:8" x14ac:dyDescent="0.35">
      <c r="A277" s="165"/>
      <c r="B277" s="165"/>
      <c r="C277" s="165"/>
      <c r="D277" s="165"/>
      <c r="E277" s="165"/>
      <c r="F277" s="165"/>
      <c r="G277" s="165"/>
      <c r="H277" s="165"/>
    </row>
    <row r="278" spans="1:8" x14ac:dyDescent="0.35">
      <c r="A278" s="165"/>
      <c r="B278" s="165"/>
      <c r="C278" s="165"/>
      <c r="D278" s="165"/>
      <c r="E278" s="165"/>
      <c r="F278" s="165"/>
      <c r="G278" s="165"/>
      <c r="H278" s="165"/>
    </row>
    <row r="279" spans="1:8" x14ac:dyDescent="0.35">
      <c r="A279" s="165"/>
      <c r="B279" s="165"/>
      <c r="C279" s="165"/>
      <c r="D279" s="165"/>
      <c r="E279" s="165"/>
      <c r="F279" s="165"/>
      <c r="G279" s="165"/>
      <c r="H279" s="165"/>
    </row>
    <row r="280" spans="1:8" x14ac:dyDescent="0.35">
      <c r="A280" s="165"/>
      <c r="B280" s="165"/>
      <c r="C280" s="165"/>
      <c r="D280" s="165"/>
      <c r="E280" s="165"/>
      <c r="F280" s="165"/>
      <c r="G280" s="165"/>
      <c r="H280" s="165"/>
    </row>
    <row r="281" spans="1:8" x14ac:dyDescent="0.35">
      <c r="A281" s="165"/>
      <c r="B281" s="165"/>
      <c r="C281" s="165"/>
      <c r="D281" s="165"/>
      <c r="E281" s="165"/>
      <c r="F281" s="165"/>
      <c r="G281" s="165"/>
      <c r="H281" s="165"/>
    </row>
    <row r="282" spans="1:8" x14ac:dyDescent="0.35">
      <c r="A282" s="165"/>
      <c r="B282" s="165"/>
      <c r="C282" s="165"/>
      <c r="D282" s="165"/>
      <c r="E282" s="165"/>
      <c r="F282" s="165"/>
      <c r="G282" s="165"/>
      <c r="H282" s="165"/>
    </row>
    <row r="283" spans="1:8" x14ac:dyDescent="0.35">
      <c r="A283" s="165"/>
      <c r="B283" s="165"/>
      <c r="C283" s="165"/>
      <c r="D283" s="165"/>
      <c r="E283" s="165"/>
      <c r="F283" s="165"/>
      <c r="G283" s="165"/>
      <c r="H283" s="165"/>
    </row>
    <row r="284" spans="1:8" x14ac:dyDescent="0.35">
      <c r="A284" s="165"/>
      <c r="B284" s="165"/>
      <c r="C284" s="165"/>
      <c r="D284" s="165"/>
      <c r="E284" s="165"/>
      <c r="F284" s="165"/>
      <c r="G284" s="165"/>
      <c r="H284" s="165"/>
    </row>
    <row r="285" spans="1:8" x14ac:dyDescent="0.35">
      <c r="A285" s="165"/>
      <c r="B285" s="165"/>
      <c r="C285" s="165"/>
      <c r="D285" s="165"/>
      <c r="E285" s="165"/>
      <c r="F285" s="165"/>
      <c r="G285" s="165"/>
      <c r="H285" s="165"/>
    </row>
    <row r="286" spans="1:8" x14ac:dyDescent="0.35">
      <c r="A286" s="165"/>
      <c r="B286" s="165"/>
      <c r="C286" s="165"/>
      <c r="D286" s="165"/>
      <c r="E286" s="165"/>
      <c r="F286" s="165"/>
      <c r="G286" s="165"/>
      <c r="H286" s="165"/>
    </row>
    <row r="287" spans="1:8" x14ac:dyDescent="0.35">
      <c r="A287" s="165"/>
      <c r="B287" s="165"/>
      <c r="C287" s="165"/>
      <c r="D287" s="165"/>
      <c r="E287" s="165"/>
      <c r="F287" s="165"/>
      <c r="G287" s="165"/>
      <c r="H287" s="165"/>
    </row>
    <row r="288" spans="1:8" x14ac:dyDescent="0.35">
      <c r="A288" s="165"/>
      <c r="B288" s="165"/>
      <c r="C288" s="165"/>
      <c r="D288" s="165"/>
      <c r="E288" s="165"/>
      <c r="F288" s="165"/>
      <c r="G288" s="165"/>
      <c r="H288" s="165"/>
    </row>
    <row r="289" spans="1:8" x14ac:dyDescent="0.35">
      <c r="A289" s="165"/>
      <c r="B289" s="165"/>
      <c r="C289" s="165"/>
      <c r="D289" s="165"/>
      <c r="E289" s="165"/>
      <c r="F289" s="165"/>
      <c r="G289" s="165"/>
      <c r="H289" s="165"/>
    </row>
    <row r="290" spans="1:8" x14ac:dyDescent="0.35">
      <c r="A290" s="165"/>
      <c r="B290" s="165"/>
      <c r="C290" s="165"/>
      <c r="D290" s="165"/>
      <c r="E290" s="165"/>
      <c r="F290" s="165"/>
      <c r="G290" s="165"/>
      <c r="H290" s="165"/>
    </row>
    <row r="291" spans="1:8" x14ac:dyDescent="0.35">
      <c r="A291" s="165"/>
      <c r="B291" s="165"/>
      <c r="C291" s="165"/>
      <c r="D291" s="165"/>
      <c r="E291" s="165"/>
      <c r="F291" s="165"/>
      <c r="G291" s="165"/>
      <c r="H291" s="165"/>
    </row>
    <row r="292" spans="1:8" x14ac:dyDescent="0.35">
      <c r="A292" s="165"/>
      <c r="B292" s="165"/>
      <c r="C292" s="165"/>
      <c r="D292" s="165"/>
      <c r="E292" s="165"/>
      <c r="F292" s="165"/>
      <c r="G292" s="165"/>
      <c r="H292" s="165"/>
    </row>
    <row r="293" spans="1:8" x14ac:dyDescent="0.35">
      <c r="A293" s="165"/>
      <c r="B293" s="165"/>
      <c r="C293" s="165"/>
      <c r="D293" s="165"/>
      <c r="E293" s="165"/>
      <c r="F293" s="165"/>
      <c r="G293" s="165"/>
      <c r="H293" s="165"/>
    </row>
    <row r="294" spans="1:8" x14ac:dyDescent="0.35">
      <c r="A294" s="165"/>
      <c r="B294" s="165"/>
      <c r="C294" s="165"/>
      <c r="D294" s="165"/>
      <c r="E294" s="165"/>
      <c r="F294" s="165"/>
      <c r="G294" s="165"/>
      <c r="H294" s="165"/>
    </row>
    <row r="295" spans="1:8" x14ac:dyDescent="0.35">
      <c r="A295" s="165"/>
      <c r="B295" s="165"/>
      <c r="C295" s="165"/>
      <c r="D295" s="165"/>
      <c r="E295" s="165"/>
      <c r="F295" s="165"/>
      <c r="G295" s="165"/>
      <c r="H295" s="165"/>
    </row>
    <row r="296" spans="1:8" x14ac:dyDescent="0.35">
      <c r="A296" s="165"/>
      <c r="B296" s="165"/>
      <c r="C296" s="165"/>
      <c r="D296" s="165"/>
      <c r="E296" s="165"/>
      <c r="F296" s="165"/>
      <c r="G296" s="165"/>
      <c r="H296" s="165"/>
    </row>
    <row r="297" spans="1:8" x14ac:dyDescent="0.35">
      <c r="A297" s="165"/>
      <c r="B297" s="165"/>
      <c r="C297" s="165"/>
      <c r="D297" s="165"/>
      <c r="E297" s="165"/>
      <c r="F297" s="165"/>
      <c r="G297" s="165"/>
      <c r="H297" s="165"/>
    </row>
    <row r="298" spans="1:8" x14ac:dyDescent="0.35">
      <c r="A298" s="165"/>
      <c r="B298" s="165"/>
      <c r="C298" s="165"/>
      <c r="D298" s="165"/>
      <c r="E298" s="165"/>
      <c r="F298" s="165"/>
      <c r="G298" s="165"/>
      <c r="H298" s="165"/>
    </row>
    <row r="299" spans="1:8" x14ac:dyDescent="0.35">
      <c r="A299" s="165"/>
      <c r="B299" s="165"/>
      <c r="C299" s="165"/>
      <c r="D299" s="165"/>
      <c r="E299" s="165"/>
      <c r="F299" s="165"/>
      <c r="G299" s="165"/>
      <c r="H299" s="165"/>
    </row>
    <row r="300" spans="1:8" x14ac:dyDescent="0.35">
      <c r="A300" s="165"/>
      <c r="B300" s="165"/>
      <c r="C300" s="165"/>
      <c r="D300" s="165"/>
      <c r="E300" s="165"/>
      <c r="F300" s="165"/>
      <c r="G300" s="165"/>
      <c r="H300" s="165"/>
    </row>
    <row r="301" spans="1:8" x14ac:dyDescent="0.35">
      <c r="A301" s="165"/>
      <c r="B301" s="165"/>
      <c r="C301" s="165"/>
      <c r="D301" s="165"/>
      <c r="E301" s="165"/>
      <c r="F301" s="165"/>
      <c r="G301" s="165"/>
      <c r="H301" s="165"/>
    </row>
    <row r="302" spans="1:8" x14ac:dyDescent="0.35">
      <c r="A302" s="165"/>
      <c r="B302" s="165"/>
      <c r="C302" s="165"/>
      <c r="D302" s="165"/>
      <c r="E302" s="165"/>
      <c r="F302" s="165"/>
      <c r="G302" s="165"/>
      <c r="H302" s="165"/>
    </row>
    <row r="303" spans="1:8" x14ac:dyDescent="0.35">
      <c r="A303" s="165"/>
      <c r="B303" s="165"/>
      <c r="C303" s="165"/>
      <c r="D303" s="165"/>
      <c r="E303" s="165"/>
      <c r="F303" s="165"/>
      <c r="G303" s="165"/>
      <c r="H303" s="165"/>
    </row>
    <row r="304" spans="1:8" x14ac:dyDescent="0.35">
      <c r="A304" s="165"/>
      <c r="B304" s="165"/>
      <c r="C304" s="165"/>
      <c r="D304" s="165"/>
      <c r="E304" s="165"/>
      <c r="F304" s="165"/>
      <c r="G304" s="165"/>
      <c r="H304" s="165"/>
    </row>
    <row r="305" spans="1:8" x14ac:dyDescent="0.35">
      <c r="A305" s="165"/>
      <c r="B305" s="165"/>
      <c r="C305" s="165"/>
      <c r="D305" s="165"/>
      <c r="E305" s="165"/>
      <c r="F305" s="165"/>
      <c r="G305" s="165"/>
      <c r="H305" s="165"/>
    </row>
    <row r="306" spans="1:8" x14ac:dyDescent="0.35">
      <c r="A306" s="165"/>
      <c r="B306" s="165"/>
      <c r="C306" s="165"/>
      <c r="D306" s="165"/>
      <c r="E306" s="165"/>
      <c r="F306" s="165"/>
      <c r="G306" s="165"/>
      <c r="H306" s="165"/>
    </row>
    <row r="307" spans="1:8" x14ac:dyDescent="0.35">
      <c r="A307" s="165"/>
      <c r="B307" s="165"/>
      <c r="C307" s="165"/>
      <c r="D307" s="165"/>
      <c r="E307" s="165"/>
      <c r="F307" s="165"/>
      <c r="G307" s="165"/>
      <c r="H307" s="165"/>
    </row>
    <row r="308" spans="1:8" x14ac:dyDescent="0.35">
      <c r="A308" s="165"/>
      <c r="B308" s="165"/>
      <c r="C308" s="165"/>
      <c r="D308" s="165"/>
      <c r="E308" s="165"/>
      <c r="F308" s="165"/>
      <c r="G308" s="165"/>
      <c r="H308" s="165"/>
    </row>
    <row r="309" spans="1:8" x14ac:dyDescent="0.35">
      <c r="A309" s="165"/>
      <c r="B309" s="165"/>
      <c r="C309" s="165"/>
      <c r="D309" s="165"/>
      <c r="E309" s="165"/>
      <c r="F309" s="165"/>
      <c r="G309" s="165"/>
      <c r="H309" s="165"/>
    </row>
    <row r="310" spans="1:8" x14ac:dyDescent="0.35">
      <c r="A310" s="165"/>
      <c r="B310" s="165"/>
      <c r="C310" s="165"/>
      <c r="D310" s="165"/>
      <c r="E310" s="165"/>
      <c r="F310" s="165"/>
      <c r="G310" s="165"/>
      <c r="H310" s="165"/>
    </row>
    <row r="311" spans="1:8" x14ac:dyDescent="0.35">
      <c r="A311" s="165"/>
      <c r="B311" s="165"/>
      <c r="C311" s="165"/>
      <c r="D311" s="165"/>
      <c r="E311" s="165"/>
      <c r="F311" s="165"/>
      <c r="G311" s="165"/>
      <c r="H311" s="165"/>
    </row>
    <row r="312" spans="1:8" x14ac:dyDescent="0.35">
      <c r="A312" s="165"/>
      <c r="B312" s="165"/>
      <c r="C312" s="165"/>
      <c r="D312" s="165"/>
      <c r="E312" s="165"/>
      <c r="F312" s="165"/>
      <c r="G312" s="165"/>
      <c r="H312" s="165"/>
    </row>
    <row r="313" spans="1:8" x14ac:dyDescent="0.35">
      <c r="A313" s="165"/>
      <c r="B313" s="165"/>
      <c r="C313" s="165"/>
      <c r="D313" s="165"/>
      <c r="E313" s="165"/>
      <c r="F313" s="165"/>
      <c r="G313" s="165"/>
      <c r="H313" s="165"/>
    </row>
    <row r="314" spans="1:8" x14ac:dyDescent="0.35">
      <c r="A314" s="165"/>
      <c r="B314" s="165"/>
      <c r="C314" s="165"/>
      <c r="D314" s="165"/>
      <c r="E314" s="165"/>
      <c r="F314" s="165"/>
      <c r="G314" s="165"/>
      <c r="H314" s="165"/>
    </row>
    <row r="315" spans="1:8" x14ac:dyDescent="0.35">
      <c r="A315" s="165"/>
      <c r="B315" s="165"/>
      <c r="C315" s="165"/>
      <c r="D315" s="165"/>
      <c r="E315" s="165"/>
      <c r="F315" s="165"/>
      <c r="G315" s="165"/>
      <c r="H315" s="165"/>
    </row>
    <row r="316" spans="1:8" x14ac:dyDescent="0.35">
      <c r="A316" s="165"/>
      <c r="B316" s="165"/>
      <c r="C316" s="165"/>
      <c r="D316" s="165"/>
      <c r="E316" s="165"/>
      <c r="F316" s="165"/>
      <c r="G316" s="165"/>
      <c r="H316" s="165"/>
    </row>
    <row r="317" spans="1:8" x14ac:dyDescent="0.35">
      <c r="A317" s="165"/>
      <c r="B317" s="165"/>
      <c r="C317" s="165"/>
      <c r="D317" s="165"/>
      <c r="E317" s="165"/>
      <c r="F317" s="165"/>
      <c r="G317" s="165"/>
      <c r="H317" s="165"/>
    </row>
    <row r="318" spans="1:8" x14ac:dyDescent="0.35">
      <c r="A318" s="165"/>
      <c r="B318" s="165"/>
      <c r="C318" s="165"/>
      <c r="D318" s="165"/>
      <c r="E318" s="165"/>
      <c r="F318" s="165"/>
      <c r="G318" s="165"/>
      <c r="H318" s="165"/>
    </row>
    <row r="319" spans="1:8" x14ac:dyDescent="0.35">
      <c r="A319" s="165"/>
      <c r="B319" s="165"/>
      <c r="C319" s="165"/>
      <c r="D319" s="165"/>
      <c r="E319" s="165"/>
      <c r="F319" s="165"/>
      <c r="G319" s="165"/>
      <c r="H319" s="165"/>
    </row>
    <row r="320" spans="1:8" x14ac:dyDescent="0.35">
      <c r="A320" s="165"/>
      <c r="B320" s="165"/>
      <c r="C320" s="165"/>
      <c r="D320" s="165"/>
      <c r="E320" s="165"/>
      <c r="F320" s="165"/>
      <c r="G320" s="165"/>
      <c r="H320" s="165"/>
    </row>
    <row r="321" spans="1:8" x14ac:dyDescent="0.35">
      <c r="A321" s="165"/>
      <c r="B321" s="165"/>
      <c r="C321" s="165"/>
      <c r="D321" s="165"/>
      <c r="E321" s="165"/>
      <c r="F321" s="165"/>
      <c r="G321" s="165"/>
      <c r="H321" s="165"/>
    </row>
    <row r="322" spans="1:8" x14ac:dyDescent="0.35">
      <c r="A322" s="165"/>
      <c r="B322" s="165"/>
      <c r="C322" s="165"/>
      <c r="D322" s="165"/>
      <c r="E322" s="165"/>
      <c r="F322" s="165"/>
      <c r="G322" s="165"/>
      <c r="H322" s="165"/>
    </row>
    <row r="323" spans="1:8" x14ac:dyDescent="0.35">
      <c r="A323" s="165"/>
      <c r="B323" s="165"/>
      <c r="C323" s="165"/>
      <c r="D323" s="165"/>
      <c r="E323" s="165"/>
      <c r="F323" s="165"/>
      <c r="G323" s="165"/>
      <c r="H323" s="165"/>
    </row>
    <row r="324" spans="1:8" x14ac:dyDescent="0.35">
      <c r="A324" s="165"/>
      <c r="B324" s="165"/>
      <c r="C324" s="165"/>
      <c r="D324" s="165"/>
      <c r="E324" s="165"/>
      <c r="F324" s="165"/>
      <c r="G324" s="165"/>
      <c r="H324" s="165"/>
    </row>
    <row r="325" spans="1:8" x14ac:dyDescent="0.35">
      <c r="A325" s="165"/>
      <c r="B325" s="165"/>
      <c r="C325" s="165"/>
      <c r="D325" s="165"/>
      <c r="E325" s="165"/>
      <c r="F325" s="165"/>
      <c r="G325" s="165"/>
      <c r="H325" s="165"/>
    </row>
    <row r="326" spans="1:8" x14ac:dyDescent="0.35">
      <c r="A326" s="165"/>
      <c r="B326" s="165"/>
      <c r="C326" s="165"/>
      <c r="D326" s="165"/>
      <c r="E326" s="165"/>
      <c r="F326" s="165"/>
      <c r="G326" s="165"/>
      <c r="H326" s="165"/>
    </row>
    <row r="327" spans="1:8" x14ac:dyDescent="0.35">
      <c r="A327" s="165"/>
      <c r="B327" s="165"/>
      <c r="C327" s="165"/>
      <c r="D327" s="165"/>
      <c r="E327" s="165"/>
      <c r="F327" s="165"/>
      <c r="G327" s="165"/>
      <c r="H327" s="165"/>
    </row>
    <row r="328" spans="1:8" x14ac:dyDescent="0.35">
      <c r="A328" s="165"/>
      <c r="B328" s="165"/>
      <c r="C328" s="165"/>
      <c r="D328" s="165"/>
      <c r="E328" s="165"/>
      <c r="F328" s="165"/>
      <c r="G328" s="165"/>
      <c r="H328" s="165"/>
    </row>
    <row r="329" spans="1:8" x14ac:dyDescent="0.35">
      <c r="A329" s="165"/>
      <c r="B329" s="165"/>
      <c r="C329" s="165"/>
      <c r="D329" s="165"/>
      <c r="E329" s="165"/>
      <c r="F329" s="165"/>
      <c r="G329" s="165"/>
      <c r="H329" s="165"/>
    </row>
    <row r="330" spans="1:8" x14ac:dyDescent="0.35">
      <c r="A330" s="165"/>
      <c r="B330" s="165"/>
      <c r="C330" s="165"/>
      <c r="D330" s="165"/>
      <c r="E330" s="165"/>
      <c r="F330" s="165"/>
      <c r="G330" s="165"/>
      <c r="H330" s="165"/>
    </row>
    <row r="331" spans="1:8" x14ac:dyDescent="0.35">
      <c r="A331" s="165"/>
      <c r="B331" s="165"/>
      <c r="C331" s="165"/>
      <c r="D331" s="165"/>
      <c r="E331" s="165"/>
      <c r="F331" s="165"/>
      <c r="G331" s="165"/>
      <c r="H331" s="165"/>
    </row>
    <row r="332" spans="1:8" x14ac:dyDescent="0.35">
      <c r="A332" s="165"/>
      <c r="B332" s="165"/>
      <c r="C332" s="165"/>
      <c r="D332" s="165"/>
      <c r="E332" s="165"/>
      <c r="F332" s="165"/>
      <c r="G332" s="165"/>
      <c r="H332" s="165"/>
    </row>
    <row r="333" spans="1:8" x14ac:dyDescent="0.35">
      <c r="A333" s="165"/>
      <c r="B333" s="165"/>
      <c r="C333" s="165"/>
      <c r="D333" s="165"/>
      <c r="E333" s="165"/>
      <c r="F333" s="165"/>
      <c r="G333" s="165"/>
      <c r="H333" s="165"/>
    </row>
    <row r="334" spans="1:8" x14ac:dyDescent="0.35">
      <c r="A334" s="165"/>
      <c r="B334" s="165"/>
      <c r="C334" s="165"/>
      <c r="D334" s="165"/>
      <c r="E334" s="165"/>
      <c r="F334" s="165"/>
      <c r="G334" s="165"/>
      <c r="H334" s="165"/>
    </row>
    <row r="335" spans="1:8" x14ac:dyDescent="0.35">
      <c r="A335" s="165"/>
      <c r="B335" s="165"/>
      <c r="C335" s="165"/>
      <c r="D335" s="165"/>
      <c r="E335" s="165"/>
      <c r="F335" s="165"/>
      <c r="G335" s="165"/>
      <c r="H335" s="165"/>
    </row>
    <row r="336" spans="1:8" x14ac:dyDescent="0.35">
      <c r="A336" s="165"/>
      <c r="B336" s="165"/>
      <c r="C336" s="165"/>
      <c r="D336" s="165"/>
      <c r="E336" s="165"/>
      <c r="F336" s="165"/>
      <c r="G336" s="165"/>
      <c r="H336" s="165"/>
    </row>
    <row r="337" spans="1:8" x14ac:dyDescent="0.35">
      <c r="A337" s="165"/>
      <c r="B337" s="165"/>
      <c r="C337" s="165"/>
      <c r="D337" s="165"/>
      <c r="E337" s="165"/>
      <c r="F337" s="165"/>
      <c r="G337" s="165"/>
      <c r="H337" s="165"/>
    </row>
    <row r="338" spans="1:8" x14ac:dyDescent="0.35">
      <c r="A338" s="165"/>
      <c r="B338" s="165"/>
      <c r="C338" s="165"/>
      <c r="D338" s="165"/>
      <c r="E338" s="165"/>
      <c r="F338" s="165"/>
      <c r="G338" s="165"/>
      <c r="H338" s="165"/>
    </row>
    <row r="339" spans="1:8" x14ac:dyDescent="0.35">
      <c r="A339" s="165"/>
      <c r="B339" s="165"/>
      <c r="C339" s="165"/>
      <c r="D339" s="165"/>
      <c r="E339" s="165"/>
      <c r="F339" s="165"/>
      <c r="G339" s="165"/>
      <c r="H339" s="165"/>
    </row>
    <row r="340" spans="1:8" x14ac:dyDescent="0.35">
      <c r="A340" s="165"/>
      <c r="B340" s="165"/>
      <c r="C340" s="165"/>
      <c r="D340" s="165"/>
      <c r="E340" s="165"/>
      <c r="F340" s="165"/>
      <c r="G340" s="165"/>
      <c r="H340" s="165"/>
    </row>
    <row r="341" spans="1:8" x14ac:dyDescent="0.35">
      <c r="A341" s="165"/>
      <c r="B341" s="165"/>
      <c r="C341" s="165"/>
      <c r="D341" s="165"/>
      <c r="E341" s="165"/>
      <c r="F341" s="165"/>
      <c r="G341" s="165"/>
      <c r="H341" s="165"/>
    </row>
    <row r="342" spans="1:8" x14ac:dyDescent="0.35">
      <c r="A342" s="165"/>
      <c r="B342" s="165"/>
      <c r="C342" s="165"/>
      <c r="D342" s="165"/>
      <c r="E342" s="165"/>
      <c r="F342" s="165"/>
      <c r="G342" s="165"/>
      <c r="H342" s="165"/>
    </row>
    <row r="343" spans="1:8" x14ac:dyDescent="0.35">
      <c r="A343" s="165"/>
      <c r="B343" s="165"/>
      <c r="C343" s="165"/>
      <c r="D343" s="165"/>
      <c r="E343" s="165"/>
      <c r="F343" s="165"/>
      <c r="G343" s="165"/>
      <c r="H343" s="165"/>
    </row>
    <row r="344" spans="1:8" x14ac:dyDescent="0.35">
      <c r="A344" s="165"/>
      <c r="B344" s="165"/>
      <c r="C344" s="165"/>
      <c r="D344" s="165"/>
      <c r="E344" s="165"/>
      <c r="F344" s="165"/>
      <c r="G344" s="165"/>
      <c r="H344" s="165"/>
    </row>
    <row r="345" spans="1:8" x14ac:dyDescent="0.35">
      <c r="A345" s="165"/>
      <c r="B345" s="165"/>
      <c r="C345" s="165"/>
      <c r="D345" s="165"/>
      <c r="E345" s="165"/>
      <c r="F345" s="165"/>
      <c r="G345" s="165"/>
      <c r="H345" s="165"/>
    </row>
    <row r="346" spans="1:8" x14ac:dyDescent="0.35">
      <c r="A346" s="165"/>
      <c r="B346" s="165"/>
      <c r="C346" s="165"/>
      <c r="D346" s="165"/>
      <c r="E346" s="165"/>
      <c r="F346" s="165"/>
      <c r="G346" s="165"/>
      <c r="H346" s="165"/>
    </row>
    <row r="347" spans="1:8" x14ac:dyDescent="0.35">
      <c r="A347" s="165"/>
      <c r="B347" s="165"/>
      <c r="C347" s="165"/>
      <c r="D347" s="165"/>
      <c r="E347" s="165"/>
      <c r="F347" s="165"/>
      <c r="G347" s="165"/>
      <c r="H347" s="165"/>
    </row>
    <row r="348" spans="1:8" x14ac:dyDescent="0.35">
      <c r="A348" s="165"/>
      <c r="B348" s="165"/>
      <c r="C348" s="165"/>
      <c r="D348" s="165"/>
      <c r="E348" s="165"/>
      <c r="F348" s="165"/>
      <c r="G348" s="165"/>
      <c r="H348" s="165"/>
    </row>
    <row r="349" spans="1:8" x14ac:dyDescent="0.35">
      <c r="A349" s="165"/>
      <c r="B349" s="165"/>
      <c r="C349" s="165"/>
      <c r="D349" s="165"/>
      <c r="E349" s="165"/>
      <c r="F349" s="165"/>
      <c r="G349" s="165"/>
      <c r="H349" s="165"/>
    </row>
    <row r="350" spans="1:8" x14ac:dyDescent="0.35">
      <c r="A350" s="165"/>
      <c r="B350" s="165"/>
      <c r="C350" s="165"/>
      <c r="D350" s="165"/>
      <c r="E350" s="165"/>
      <c r="F350" s="165"/>
      <c r="G350" s="165"/>
      <c r="H350" s="165"/>
    </row>
    <row r="351" spans="1:8" x14ac:dyDescent="0.35">
      <c r="A351" s="165"/>
      <c r="B351" s="165"/>
      <c r="C351" s="165"/>
      <c r="D351" s="165"/>
      <c r="E351" s="165"/>
      <c r="F351" s="165"/>
      <c r="G351" s="165"/>
      <c r="H351" s="165"/>
    </row>
    <row r="352" spans="1:8" x14ac:dyDescent="0.35">
      <c r="A352" s="165"/>
      <c r="B352" s="165"/>
      <c r="C352" s="165"/>
      <c r="D352" s="165"/>
      <c r="E352" s="165"/>
      <c r="F352" s="165"/>
      <c r="G352" s="165"/>
      <c r="H352" s="165"/>
    </row>
    <row r="353" spans="1:8" x14ac:dyDescent="0.35">
      <c r="A353" s="165"/>
      <c r="B353" s="165"/>
      <c r="C353" s="165"/>
      <c r="D353" s="165"/>
      <c r="E353" s="165"/>
      <c r="F353" s="165"/>
      <c r="G353" s="165"/>
      <c r="H353" s="165"/>
    </row>
    <row r="354" spans="1:8" x14ac:dyDescent="0.35">
      <c r="A354" s="165"/>
      <c r="B354" s="165"/>
      <c r="C354" s="165"/>
      <c r="D354" s="165"/>
      <c r="E354" s="165"/>
      <c r="F354" s="165"/>
      <c r="G354" s="165"/>
      <c r="H354" s="165"/>
    </row>
    <row r="355" spans="1:8" x14ac:dyDescent="0.35">
      <c r="A355" s="165"/>
      <c r="B355" s="165"/>
      <c r="C355" s="165"/>
      <c r="D355" s="165"/>
      <c r="E355" s="165"/>
      <c r="F355" s="165"/>
      <c r="G355" s="165"/>
      <c r="H355" s="165"/>
    </row>
    <row r="356" spans="1:8" x14ac:dyDescent="0.35">
      <c r="A356" s="165"/>
      <c r="B356" s="165"/>
      <c r="C356" s="165"/>
      <c r="D356" s="165"/>
      <c r="E356" s="165"/>
      <c r="F356" s="165"/>
      <c r="G356" s="165"/>
      <c r="H356" s="165"/>
    </row>
    <row r="357" spans="1:8" x14ac:dyDescent="0.35">
      <c r="A357" s="165"/>
      <c r="B357" s="165"/>
      <c r="C357" s="165"/>
      <c r="D357" s="165"/>
      <c r="E357" s="165"/>
      <c r="F357" s="165"/>
      <c r="G357" s="165"/>
      <c r="H357" s="165"/>
    </row>
    <row r="358" spans="1:8" x14ac:dyDescent="0.35">
      <c r="A358" s="165"/>
      <c r="B358" s="165"/>
      <c r="C358" s="165"/>
      <c r="D358" s="165"/>
      <c r="E358" s="165"/>
      <c r="F358" s="165"/>
      <c r="G358" s="165"/>
      <c r="H358" s="165"/>
    </row>
    <row r="359" spans="1:8" x14ac:dyDescent="0.35">
      <c r="A359" s="165"/>
      <c r="B359" s="165"/>
      <c r="C359" s="165"/>
      <c r="D359" s="165"/>
      <c r="E359" s="165"/>
      <c r="F359" s="165"/>
      <c r="G359" s="165"/>
      <c r="H359" s="165"/>
    </row>
    <row r="360" spans="1:8" x14ac:dyDescent="0.35">
      <c r="A360" s="165"/>
      <c r="B360" s="165"/>
      <c r="C360" s="165"/>
      <c r="D360" s="165"/>
      <c r="E360" s="165"/>
      <c r="F360" s="165"/>
      <c r="G360" s="165"/>
      <c r="H360" s="165"/>
    </row>
    <row r="361" spans="1:8" x14ac:dyDescent="0.35">
      <c r="A361" s="165"/>
      <c r="B361" s="165"/>
      <c r="C361" s="165"/>
      <c r="D361" s="165"/>
      <c r="E361" s="165"/>
      <c r="F361" s="165"/>
      <c r="G361" s="165"/>
      <c r="H361" s="165"/>
    </row>
    <row r="362" spans="1:8" x14ac:dyDescent="0.35">
      <c r="A362" s="165"/>
      <c r="B362" s="165"/>
      <c r="C362" s="165"/>
      <c r="D362" s="165"/>
      <c r="E362" s="165"/>
      <c r="F362" s="165"/>
      <c r="G362" s="165"/>
      <c r="H362" s="165"/>
    </row>
    <row r="363" spans="1:8" x14ac:dyDescent="0.35">
      <c r="A363" s="165"/>
      <c r="B363" s="165"/>
      <c r="C363" s="165"/>
      <c r="D363" s="165"/>
      <c r="E363" s="165"/>
      <c r="F363" s="165"/>
      <c r="G363" s="165"/>
      <c r="H363" s="165"/>
    </row>
    <row r="364" spans="1:8" x14ac:dyDescent="0.35">
      <c r="A364" s="165"/>
      <c r="B364" s="165"/>
      <c r="C364" s="165"/>
      <c r="D364" s="165"/>
      <c r="E364" s="165"/>
      <c r="F364" s="165"/>
      <c r="G364" s="165"/>
      <c r="H364" s="165"/>
    </row>
    <row r="365" spans="1:8" x14ac:dyDescent="0.35">
      <c r="A365" s="165"/>
      <c r="B365" s="165"/>
      <c r="C365" s="165"/>
      <c r="D365" s="165"/>
      <c r="E365" s="165"/>
      <c r="F365" s="165"/>
      <c r="G365" s="165"/>
      <c r="H365" s="165"/>
    </row>
    <row r="366" spans="1:8" x14ac:dyDescent="0.35">
      <c r="A366" s="165"/>
      <c r="B366" s="165"/>
      <c r="C366" s="165"/>
      <c r="D366" s="165"/>
      <c r="E366" s="165"/>
      <c r="F366" s="165"/>
      <c r="G366" s="165"/>
      <c r="H366" s="165"/>
    </row>
    <row r="367" spans="1:8" x14ac:dyDescent="0.35">
      <c r="A367" s="165"/>
      <c r="B367" s="165"/>
      <c r="C367" s="165"/>
      <c r="D367" s="165"/>
      <c r="E367" s="165"/>
      <c r="F367" s="165"/>
      <c r="G367" s="165"/>
      <c r="H367" s="165"/>
    </row>
    <row r="368" spans="1:8" x14ac:dyDescent="0.35">
      <c r="A368" s="165"/>
      <c r="B368" s="165"/>
      <c r="C368" s="165"/>
      <c r="D368" s="165"/>
      <c r="E368" s="165"/>
      <c r="F368" s="165"/>
      <c r="G368" s="165"/>
      <c r="H368" s="165"/>
    </row>
    <row r="369" spans="1:8" x14ac:dyDescent="0.35">
      <c r="A369" s="165"/>
      <c r="B369" s="165"/>
      <c r="C369" s="165"/>
      <c r="D369" s="165"/>
      <c r="E369" s="165"/>
      <c r="F369" s="165"/>
      <c r="G369" s="165"/>
      <c r="H369" s="165"/>
    </row>
    <row r="370" spans="1:8" x14ac:dyDescent="0.35">
      <c r="A370" s="165"/>
      <c r="B370" s="165"/>
      <c r="C370" s="165"/>
      <c r="D370" s="165"/>
      <c r="E370" s="165"/>
      <c r="F370" s="165"/>
      <c r="G370" s="165"/>
      <c r="H370" s="165"/>
    </row>
    <row r="371" spans="1:8" x14ac:dyDescent="0.35">
      <c r="A371" s="165"/>
      <c r="B371" s="165"/>
      <c r="C371" s="165"/>
      <c r="D371" s="165"/>
      <c r="E371" s="165"/>
      <c r="F371" s="165"/>
      <c r="G371" s="165"/>
      <c r="H371" s="165"/>
    </row>
    <row r="372" spans="1:8" x14ac:dyDescent="0.35">
      <c r="A372" s="165"/>
      <c r="B372" s="165"/>
      <c r="C372" s="165"/>
      <c r="D372" s="165"/>
      <c r="E372" s="165"/>
      <c r="F372" s="165"/>
      <c r="G372" s="165"/>
      <c r="H372" s="165"/>
    </row>
    <row r="373" spans="1:8" x14ac:dyDescent="0.35">
      <c r="A373" s="165"/>
      <c r="B373" s="165"/>
      <c r="C373" s="165"/>
      <c r="D373" s="165"/>
      <c r="E373" s="165"/>
      <c r="F373" s="165"/>
      <c r="G373" s="165"/>
      <c r="H373" s="165"/>
    </row>
    <row r="374" spans="1:8" x14ac:dyDescent="0.35">
      <c r="A374" s="165"/>
      <c r="B374" s="165"/>
      <c r="C374" s="165"/>
      <c r="D374" s="165"/>
      <c r="E374" s="165"/>
      <c r="F374" s="165"/>
      <c r="G374" s="165"/>
      <c r="H374" s="165"/>
    </row>
    <row r="375" spans="1:8" x14ac:dyDescent="0.35">
      <c r="A375" s="165"/>
      <c r="B375" s="165"/>
      <c r="C375" s="165"/>
      <c r="D375" s="165"/>
      <c r="E375" s="165"/>
      <c r="F375" s="165"/>
      <c r="G375" s="165"/>
      <c r="H375" s="165"/>
    </row>
    <row r="376" spans="1:8" x14ac:dyDescent="0.35">
      <c r="A376" s="165"/>
      <c r="B376" s="165"/>
      <c r="C376" s="165"/>
      <c r="D376" s="165"/>
      <c r="E376" s="165"/>
      <c r="F376" s="165"/>
      <c r="G376" s="165"/>
      <c r="H376" s="165"/>
    </row>
    <row r="377" spans="1:8" x14ac:dyDescent="0.35">
      <c r="A377" s="165"/>
      <c r="B377" s="165"/>
      <c r="C377" s="165"/>
      <c r="D377" s="165"/>
      <c r="E377" s="165"/>
      <c r="F377" s="165"/>
      <c r="G377" s="165"/>
      <c r="H377" s="165"/>
    </row>
    <row r="378" spans="1:8" x14ac:dyDescent="0.35">
      <c r="A378" s="165"/>
      <c r="B378" s="165"/>
      <c r="C378" s="165"/>
      <c r="D378" s="165"/>
      <c r="E378" s="165"/>
      <c r="F378" s="165"/>
      <c r="G378" s="165"/>
      <c r="H378" s="165"/>
    </row>
    <row r="379" spans="1:8" x14ac:dyDescent="0.35">
      <c r="A379" s="165"/>
      <c r="B379" s="165"/>
      <c r="C379" s="165"/>
      <c r="D379" s="165"/>
      <c r="E379" s="165"/>
      <c r="F379" s="165"/>
      <c r="G379" s="165"/>
      <c r="H379" s="165"/>
    </row>
    <row r="380" spans="1:8" x14ac:dyDescent="0.35">
      <c r="A380" s="165"/>
      <c r="B380" s="165"/>
      <c r="C380" s="165"/>
      <c r="D380" s="165"/>
      <c r="E380" s="165"/>
      <c r="F380" s="165"/>
      <c r="G380" s="165"/>
      <c r="H380" s="165"/>
    </row>
    <row r="381" spans="1:8" x14ac:dyDescent="0.35">
      <c r="A381" s="165"/>
      <c r="B381" s="165"/>
      <c r="C381" s="165"/>
      <c r="D381" s="165"/>
      <c r="E381" s="165"/>
      <c r="F381" s="165"/>
      <c r="G381" s="165"/>
      <c r="H381" s="165"/>
    </row>
    <row r="382" spans="1:8" x14ac:dyDescent="0.35">
      <c r="A382" s="165"/>
      <c r="B382" s="165"/>
      <c r="C382" s="165"/>
      <c r="D382" s="165"/>
      <c r="E382" s="165"/>
      <c r="F382" s="165"/>
      <c r="G382" s="165"/>
      <c r="H382" s="165"/>
    </row>
    <row r="383" spans="1:8" x14ac:dyDescent="0.35">
      <c r="A383" s="165"/>
      <c r="B383" s="165"/>
      <c r="C383" s="165"/>
      <c r="D383" s="165"/>
      <c r="E383" s="165"/>
      <c r="F383" s="165"/>
      <c r="G383" s="165"/>
      <c r="H383" s="165"/>
    </row>
    <row r="384" spans="1:8" x14ac:dyDescent="0.35">
      <c r="A384" s="165"/>
      <c r="B384" s="165"/>
      <c r="C384" s="165"/>
      <c r="D384" s="165"/>
      <c r="E384" s="165"/>
      <c r="F384" s="165"/>
      <c r="G384" s="165"/>
      <c r="H384" s="165"/>
    </row>
    <row r="385" spans="1:8" x14ac:dyDescent="0.35">
      <c r="A385" s="165"/>
      <c r="B385" s="165"/>
      <c r="C385" s="165"/>
      <c r="D385" s="165"/>
      <c r="E385" s="165"/>
      <c r="F385" s="165"/>
      <c r="G385" s="165"/>
      <c r="H385" s="165"/>
    </row>
    <row r="386" spans="1:8" x14ac:dyDescent="0.35">
      <c r="A386" s="165"/>
      <c r="B386" s="165"/>
      <c r="C386" s="165"/>
      <c r="D386" s="165"/>
      <c r="E386" s="165"/>
      <c r="F386" s="165"/>
      <c r="G386" s="165"/>
      <c r="H386" s="165"/>
    </row>
    <row r="387" spans="1:8" x14ac:dyDescent="0.35">
      <c r="A387" s="165"/>
      <c r="B387" s="165"/>
      <c r="C387" s="165"/>
      <c r="D387" s="165"/>
      <c r="E387" s="165"/>
      <c r="F387" s="165"/>
      <c r="G387" s="165"/>
      <c r="H387" s="165"/>
    </row>
    <row r="388" spans="1:8" x14ac:dyDescent="0.35">
      <c r="A388" s="165"/>
      <c r="B388" s="165"/>
      <c r="C388" s="165"/>
      <c r="D388" s="165"/>
      <c r="E388" s="165"/>
      <c r="F388" s="165"/>
      <c r="G388" s="165"/>
      <c r="H388" s="165"/>
    </row>
    <row r="389" spans="1:8" x14ac:dyDescent="0.35">
      <c r="A389" s="165"/>
      <c r="B389" s="165"/>
      <c r="C389" s="165"/>
      <c r="D389" s="165"/>
      <c r="E389" s="165"/>
      <c r="F389" s="165"/>
      <c r="G389" s="165"/>
      <c r="H389" s="165"/>
    </row>
    <row r="390" spans="1:8" x14ac:dyDescent="0.35">
      <c r="A390" s="165"/>
      <c r="B390" s="165"/>
      <c r="C390" s="165"/>
      <c r="D390" s="165"/>
      <c r="E390" s="165"/>
      <c r="F390" s="165"/>
      <c r="G390" s="165"/>
      <c r="H390" s="165"/>
    </row>
    <row r="391" spans="1:8" x14ac:dyDescent="0.35">
      <c r="A391" s="165"/>
      <c r="B391" s="165"/>
      <c r="C391" s="165"/>
      <c r="D391" s="165"/>
      <c r="E391" s="165"/>
      <c r="F391" s="165"/>
      <c r="G391" s="165"/>
      <c r="H391" s="165"/>
    </row>
    <row r="392" spans="1:8" x14ac:dyDescent="0.35">
      <c r="A392" s="165"/>
      <c r="B392" s="165"/>
      <c r="C392" s="165"/>
      <c r="D392" s="165"/>
      <c r="E392" s="165"/>
      <c r="F392" s="165"/>
      <c r="G392" s="165"/>
      <c r="H392" s="165"/>
    </row>
    <row r="393" spans="1:8" x14ac:dyDescent="0.35">
      <c r="A393" s="165"/>
      <c r="B393" s="165"/>
      <c r="C393" s="165"/>
      <c r="D393" s="165"/>
      <c r="E393" s="165"/>
      <c r="F393" s="165"/>
      <c r="G393" s="165"/>
      <c r="H393" s="165"/>
    </row>
    <row r="394" spans="1:8" x14ac:dyDescent="0.35">
      <c r="A394" s="165"/>
      <c r="B394" s="165"/>
      <c r="C394" s="165"/>
      <c r="D394" s="165"/>
      <c r="E394" s="165"/>
      <c r="F394" s="165"/>
      <c r="G394" s="165"/>
      <c r="H394" s="165"/>
    </row>
    <row r="395" spans="1:8" x14ac:dyDescent="0.35">
      <c r="A395" s="165"/>
      <c r="B395" s="165"/>
      <c r="C395" s="165"/>
      <c r="D395" s="165"/>
      <c r="E395" s="165"/>
      <c r="F395" s="165"/>
      <c r="G395" s="165"/>
      <c r="H395" s="165"/>
    </row>
    <row r="396" spans="1:8" x14ac:dyDescent="0.35">
      <c r="A396" s="165"/>
      <c r="B396" s="165"/>
      <c r="C396" s="165"/>
      <c r="D396" s="165"/>
      <c r="E396" s="165"/>
      <c r="F396" s="165"/>
      <c r="G396" s="165"/>
      <c r="H396" s="165"/>
    </row>
    <row r="397" spans="1:8" x14ac:dyDescent="0.35">
      <c r="A397" s="165"/>
      <c r="B397" s="165"/>
      <c r="C397" s="165"/>
      <c r="D397" s="165"/>
      <c r="E397" s="165"/>
      <c r="F397" s="165"/>
      <c r="G397" s="165"/>
      <c r="H397" s="165"/>
    </row>
    <row r="398" spans="1:8" x14ac:dyDescent="0.35">
      <c r="A398" s="165"/>
      <c r="B398" s="165"/>
      <c r="C398" s="165"/>
      <c r="D398" s="165"/>
      <c r="E398" s="165"/>
      <c r="F398" s="165"/>
      <c r="G398" s="165"/>
      <c r="H398" s="165"/>
    </row>
    <row r="399" spans="1:8" x14ac:dyDescent="0.35">
      <c r="A399" s="165"/>
      <c r="B399" s="165"/>
      <c r="C399" s="165"/>
      <c r="D399" s="165"/>
      <c r="E399" s="165"/>
      <c r="F399" s="165"/>
      <c r="G399" s="165"/>
      <c r="H399" s="165"/>
    </row>
    <row r="400" spans="1:8" x14ac:dyDescent="0.35">
      <c r="A400" s="165"/>
      <c r="B400" s="165"/>
      <c r="C400" s="165"/>
      <c r="D400" s="165"/>
      <c r="E400" s="165"/>
      <c r="F400" s="165"/>
      <c r="G400" s="165"/>
      <c r="H400" s="165"/>
    </row>
    <row r="401" spans="1:8" x14ac:dyDescent="0.35">
      <c r="A401" s="165"/>
      <c r="B401" s="165"/>
      <c r="C401" s="165"/>
      <c r="D401" s="165"/>
      <c r="E401" s="165"/>
      <c r="F401" s="165"/>
      <c r="G401" s="165"/>
      <c r="H401" s="165"/>
    </row>
    <row r="402" spans="1:8" x14ac:dyDescent="0.35">
      <c r="A402" s="165"/>
      <c r="B402" s="165"/>
      <c r="C402" s="165"/>
      <c r="D402" s="165"/>
      <c r="E402" s="165"/>
      <c r="F402" s="165"/>
      <c r="G402" s="165"/>
      <c r="H402" s="165"/>
    </row>
    <row r="403" spans="1:8" x14ac:dyDescent="0.35">
      <c r="A403" s="165"/>
      <c r="B403" s="165"/>
      <c r="C403" s="165"/>
      <c r="D403" s="165"/>
      <c r="E403" s="165"/>
      <c r="F403" s="165"/>
      <c r="G403" s="165"/>
      <c r="H403" s="165"/>
    </row>
    <row r="404" spans="1:8" x14ac:dyDescent="0.35">
      <c r="A404" s="165"/>
      <c r="B404" s="165"/>
      <c r="C404" s="165"/>
      <c r="D404" s="165"/>
      <c r="E404" s="165"/>
      <c r="F404" s="165"/>
      <c r="G404" s="165"/>
      <c r="H404" s="165"/>
    </row>
    <row r="405" spans="1:8" x14ac:dyDescent="0.35">
      <c r="A405" s="165"/>
      <c r="B405" s="165"/>
      <c r="C405" s="165"/>
      <c r="D405" s="165"/>
      <c r="E405" s="165"/>
      <c r="F405" s="165"/>
      <c r="G405" s="165"/>
      <c r="H405" s="165"/>
    </row>
    <row r="406" spans="1:8" x14ac:dyDescent="0.35">
      <c r="A406" s="165"/>
      <c r="B406" s="165"/>
      <c r="C406" s="165"/>
      <c r="D406" s="165"/>
      <c r="E406" s="165"/>
      <c r="F406" s="165"/>
      <c r="G406" s="165"/>
      <c r="H406" s="165"/>
    </row>
    <row r="407" spans="1:8" x14ac:dyDescent="0.35">
      <c r="A407" s="165"/>
      <c r="B407" s="165"/>
      <c r="C407" s="165"/>
      <c r="D407" s="165"/>
      <c r="E407" s="165"/>
      <c r="F407" s="165"/>
      <c r="G407" s="165"/>
      <c r="H407" s="165"/>
    </row>
    <row r="408" spans="1:8" x14ac:dyDescent="0.35">
      <c r="A408" s="165"/>
      <c r="B408" s="165"/>
      <c r="C408" s="165"/>
      <c r="D408" s="165"/>
      <c r="E408" s="165"/>
      <c r="F408" s="165"/>
      <c r="G408" s="165"/>
      <c r="H408" s="165"/>
    </row>
    <row r="409" spans="1:8" x14ac:dyDescent="0.35">
      <c r="A409" s="165"/>
      <c r="B409" s="165"/>
      <c r="C409" s="165"/>
      <c r="D409" s="165"/>
      <c r="E409" s="165"/>
      <c r="F409" s="165"/>
      <c r="G409" s="165"/>
      <c r="H409" s="165"/>
    </row>
    <row r="410" spans="1:8" x14ac:dyDescent="0.35">
      <c r="A410" s="165"/>
      <c r="B410" s="165"/>
      <c r="C410" s="165"/>
      <c r="D410" s="165"/>
      <c r="E410" s="165"/>
      <c r="F410" s="165"/>
      <c r="G410" s="165"/>
      <c r="H410" s="165"/>
    </row>
    <row r="411" spans="1:8" x14ac:dyDescent="0.35">
      <c r="A411" s="165"/>
      <c r="B411" s="165"/>
      <c r="C411" s="165"/>
      <c r="D411" s="165"/>
      <c r="E411" s="165"/>
      <c r="F411" s="165"/>
      <c r="G411" s="165"/>
      <c r="H411" s="165"/>
    </row>
    <row r="412" spans="1:8" x14ac:dyDescent="0.35">
      <c r="A412" s="165"/>
      <c r="B412" s="165"/>
      <c r="C412" s="165"/>
      <c r="D412" s="165"/>
      <c r="E412" s="165"/>
      <c r="F412" s="165"/>
      <c r="G412" s="165"/>
      <c r="H412" s="165"/>
    </row>
    <row r="413" spans="1:8" x14ac:dyDescent="0.35">
      <c r="A413" s="165"/>
      <c r="B413" s="165"/>
      <c r="C413" s="165"/>
      <c r="D413" s="165"/>
      <c r="E413" s="165"/>
      <c r="F413" s="165"/>
      <c r="G413" s="165"/>
      <c r="H413" s="165"/>
    </row>
    <row r="414" spans="1:8" x14ac:dyDescent="0.35">
      <c r="A414" s="165"/>
      <c r="B414" s="165"/>
      <c r="C414" s="165"/>
      <c r="D414" s="165"/>
      <c r="E414" s="165"/>
      <c r="F414" s="165"/>
      <c r="G414" s="165"/>
      <c r="H414" s="165"/>
    </row>
    <row r="415" spans="1:8" x14ac:dyDescent="0.35">
      <c r="A415" s="165"/>
      <c r="B415" s="165"/>
      <c r="C415" s="165"/>
      <c r="D415" s="165"/>
      <c r="E415" s="165"/>
      <c r="F415" s="165"/>
      <c r="G415" s="165"/>
      <c r="H415" s="165"/>
    </row>
    <row r="416" spans="1:8" x14ac:dyDescent="0.35">
      <c r="A416" s="165"/>
      <c r="B416" s="165"/>
      <c r="C416" s="165"/>
      <c r="D416" s="165"/>
      <c r="E416" s="165"/>
      <c r="F416" s="165"/>
      <c r="G416" s="165"/>
      <c r="H416" s="165"/>
    </row>
    <row r="417" spans="1:8" x14ac:dyDescent="0.35">
      <c r="A417" s="165"/>
      <c r="B417" s="165"/>
      <c r="C417" s="165"/>
      <c r="D417" s="165"/>
      <c r="E417" s="165"/>
      <c r="F417" s="165"/>
      <c r="G417" s="165"/>
      <c r="H417" s="165"/>
    </row>
    <row r="418" spans="1:8" x14ac:dyDescent="0.35">
      <c r="A418" s="165"/>
      <c r="B418" s="165"/>
      <c r="C418" s="165"/>
      <c r="D418" s="165"/>
      <c r="E418" s="165"/>
      <c r="F418" s="165"/>
      <c r="G418" s="165"/>
      <c r="H418" s="165"/>
    </row>
    <row r="419" spans="1:8" x14ac:dyDescent="0.35">
      <c r="A419" s="165"/>
      <c r="B419" s="165"/>
      <c r="C419" s="165"/>
      <c r="D419" s="165"/>
      <c r="E419" s="165"/>
      <c r="F419" s="165"/>
      <c r="G419" s="165"/>
      <c r="H419" s="165"/>
    </row>
    <row r="420" spans="1:8" x14ac:dyDescent="0.35">
      <c r="A420" s="165"/>
      <c r="B420" s="165"/>
      <c r="C420" s="165"/>
      <c r="D420" s="165"/>
      <c r="E420" s="165"/>
      <c r="F420" s="165"/>
      <c r="G420" s="165"/>
      <c r="H420" s="165"/>
    </row>
    <row r="421" spans="1:8" x14ac:dyDescent="0.35">
      <c r="A421" s="165"/>
      <c r="B421" s="165"/>
      <c r="C421" s="165"/>
      <c r="D421" s="165"/>
      <c r="E421" s="165"/>
      <c r="F421" s="165"/>
      <c r="G421" s="165"/>
      <c r="H421" s="165"/>
    </row>
    <row r="422" spans="1:8" x14ac:dyDescent="0.35">
      <c r="A422" s="165"/>
      <c r="B422" s="165"/>
      <c r="C422" s="165"/>
      <c r="D422" s="165"/>
      <c r="E422" s="165"/>
      <c r="F422" s="165"/>
      <c r="G422" s="165"/>
      <c r="H422" s="165"/>
    </row>
    <row r="423" spans="1:8" x14ac:dyDescent="0.35">
      <c r="A423" s="165"/>
      <c r="B423" s="165"/>
      <c r="C423" s="165"/>
      <c r="D423" s="165"/>
      <c r="E423" s="165"/>
      <c r="F423" s="165"/>
      <c r="G423" s="165"/>
      <c r="H423" s="165"/>
    </row>
    <row r="424" spans="1:8" x14ac:dyDescent="0.35">
      <c r="A424" s="165"/>
      <c r="B424" s="165"/>
      <c r="C424" s="165"/>
      <c r="D424" s="165"/>
      <c r="E424" s="165"/>
      <c r="F424" s="165"/>
      <c r="G424" s="165"/>
      <c r="H424" s="165"/>
    </row>
    <row r="425" spans="1:8" x14ac:dyDescent="0.35">
      <c r="A425" s="165"/>
      <c r="B425" s="165"/>
      <c r="C425" s="165"/>
      <c r="D425" s="165"/>
      <c r="E425" s="165"/>
      <c r="F425" s="165"/>
      <c r="G425" s="165"/>
      <c r="H425" s="165"/>
    </row>
    <row r="426" spans="1:8" x14ac:dyDescent="0.35">
      <c r="A426" s="165"/>
      <c r="B426" s="165"/>
      <c r="C426" s="165"/>
      <c r="D426" s="165"/>
      <c r="E426" s="165"/>
      <c r="F426" s="165"/>
      <c r="G426" s="165"/>
      <c r="H426" s="165"/>
    </row>
    <row r="427" spans="1:8" x14ac:dyDescent="0.35">
      <c r="A427" s="165"/>
      <c r="B427" s="165"/>
      <c r="C427" s="165"/>
      <c r="D427" s="165"/>
      <c r="E427" s="165"/>
      <c r="F427" s="165"/>
      <c r="G427" s="165"/>
      <c r="H427" s="165"/>
    </row>
    <row r="428" spans="1:8" x14ac:dyDescent="0.35">
      <c r="A428" s="165"/>
      <c r="B428" s="165"/>
      <c r="C428" s="165"/>
      <c r="D428" s="165"/>
      <c r="E428" s="165"/>
      <c r="F428" s="165"/>
      <c r="G428" s="165"/>
      <c r="H428" s="165"/>
    </row>
    <row r="429" spans="1:8" x14ac:dyDescent="0.35">
      <c r="A429" s="165"/>
      <c r="B429" s="165"/>
      <c r="C429" s="165"/>
      <c r="D429" s="165"/>
      <c r="E429" s="165"/>
      <c r="F429" s="165"/>
      <c r="G429" s="165"/>
      <c r="H429" s="165"/>
    </row>
    <row r="430" spans="1:8" x14ac:dyDescent="0.35">
      <c r="A430" s="165"/>
      <c r="B430" s="165"/>
      <c r="C430" s="165"/>
      <c r="D430" s="165"/>
      <c r="E430" s="165"/>
      <c r="F430" s="165"/>
      <c r="G430" s="165"/>
      <c r="H430" s="165"/>
    </row>
    <row r="431" spans="1:8" x14ac:dyDescent="0.35">
      <c r="A431" s="165"/>
      <c r="B431" s="165"/>
      <c r="C431" s="165"/>
      <c r="D431" s="165"/>
      <c r="E431" s="165"/>
      <c r="F431" s="165"/>
      <c r="G431" s="165"/>
      <c r="H431" s="165"/>
    </row>
    <row r="432" spans="1:8" x14ac:dyDescent="0.35">
      <c r="A432" s="165"/>
      <c r="B432" s="165"/>
      <c r="C432" s="165"/>
      <c r="D432" s="165"/>
      <c r="E432" s="165"/>
      <c r="F432" s="165"/>
      <c r="G432" s="165"/>
      <c r="H432" s="165"/>
    </row>
    <row r="433" spans="1:8" x14ac:dyDescent="0.35">
      <c r="A433" s="165"/>
      <c r="B433" s="165"/>
      <c r="C433" s="165"/>
      <c r="D433" s="165"/>
      <c r="E433" s="165"/>
      <c r="F433" s="165"/>
      <c r="G433" s="165"/>
      <c r="H433" s="165"/>
    </row>
    <row r="434" spans="1:8" x14ac:dyDescent="0.35">
      <c r="A434" s="165"/>
      <c r="B434" s="165"/>
      <c r="C434" s="165"/>
      <c r="D434" s="165"/>
      <c r="E434" s="165"/>
      <c r="F434" s="165"/>
      <c r="G434" s="165"/>
      <c r="H434" s="165"/>
    </row>
    <row r="435" spans="1:8" x14ac:dyDescent="0.35">
      <c r="A435" s="165"/>
      <c r="B435" s="165"/>
      <c r="C435" s="165"/>
      <c r="D435" s="165"/>
      <c r="E435" s="165"/>
      <c r="F435" s="165"/>
      <c r="G435" s="165"/>
      <c r="H435" s="165"/>
    </row>
    <row r="436" spans="1:8" x14ac:dyDescent="0.35">
      <c r="A436" s="165"/>
      <c r="B436" s="165"/>
      <c r="C436" s="165"/>
      <c r="D436" s="165"/>
      <c r="E436" s="165"/>
      <c r="F436" s="165"/>
      <c r="G436" s="165"/>
      <c r="H436" s="165"/>
    </row>
    <row r="437" spans="1:8" x14ac:dyDescent="0.35">
      <c r="A437" s="165"/>
      <c r="B437" s="165"/>
      <c r="C437" s="165"/>
      <c r="D437" s="165"/>
      <c r="E437" s="165"/>
      <c r="F437" s="165"/>
      <c r="G437" s="165"/>
      <c r="H437" s="165"/>
    </row>
    <row r="438" spans="1:8" x14ac:dyDescent="0.35">
      <c r="A438" s="165"/>
      <c r="B438" s="165"/>
      <c r="C438" s="165"/>
      <c r="D438" s="165"/>
      <c r="E438" s="165"/>
      <c r="F438" s="165"/>
      <c r="G438" s="165"/>
      <c r="H438" s="165"/>
    </row>
    <row r="439" spans="1:8" x14ac:dyDescent="0.35">
      <c r="A439" s="165"/>
      <c r="B439" s="165"/>
      <c r="C439" s="165"/>
      <c r="D439" s="165"/>
      <c r="E439" s="165"/>
      <c r="F439" s="165"/>
      <c r="G439" s="165"/>
      <c r="H439" s="165"/>
    </row>
    <row r="440" spans="1:8" x14ac:dyDescent="0.35">
      <c r="A440" s="165"/>
      <c r="B440" s="165"/>
      <c r="C440" s="165"/>
      <c r="D440" s="165"/>
      <c r="E440" s="165"/>
      <c r="F440" s="165"/>
      <c r="G440" s="165"/>
      <c r="H440" s="165"/>
    </row>
    <row r="441" spans="1:8" x14ac:dyDescent="0.35">
      <c r="A441" s="165"/>
      <c r="B441" s="165"/>
      <c r="C441" s="165"/>
      <c r="D441" s="165"/>
      <c r="E441" s="165"/>
      <c r="F441" s="165"/>
      <c r="G441" s="165"/>
      <c r="H441" s="165"/>
    </row>
    <row r="442" spans="1:8" x14ac:dyDescent="0.35">
      <c r="A442" s="165"/>
      <c r="B442" s="165"/>
      <c r="C442" s="165"/>
      <c r="D442" s="165"/>
      <c r="E442" s="165"/>
      <c r="F442" s="165"/>
      <c r="G442" s="165"/>
      <c r="H442" s="165"/>
    </row>
    <row r="443" spans="1:8" x14ac:dyDescent="0.35">
      <c r="A443" s="165"/>
      <c r="B443" s="165"/>
      <c r="C443" s="165"/>
      <c r="D443" s="165"/>
      <c r="E443" s="165"/>
      <c r="F443" s="165"/>
      <c r="G443" s="165"/>
      <c r="H443" s="165"/>
    </row>
    <row r="444" spans="1:8" x14ac:dyDescent="0.35">
      <c r="A444" s="165"/>
      <c r="B444" s="165"/>
      <c r="C444" s="165"/>
      <c r="D444" s="165"/>
      <c r="E444" s="165"/>
      <c r="F444" s="165"/>
      <c r="G444" s="165"/>
      <c r="H444" s="165"/>
    </row>
    <row r="445" spans="1:8" x14ac:dyDescent="0.35">
      <c r="A445" s="165"/>
      <c r="B445" s="165"/>
      <c r="C445" s="165"/>
      <c r="D445" s="165"/>
      <c r="E445" s="165"/>
      <c r="F445" s="165"/>
      <c r="G445" s="165"/>
      <c r="H445" s="165"/>
    </row>
    <row r="446" spans="1:8" x14ac:dyDescent="0.35">
      <c r="A446" s="165"/>
      <c r="B446" s="165"/>
      <c r="C446" s="165"/>
      <c r="D446" s="165"/>
      <c r="E446" s="165"/>
      <c r="F446" s="165"/>
      <c r="G446" s="165"/>
      <c r="H446" s="165"/>
    </row>
    <row r="447" spans="1:8" x14ac:dyDescent="0.35">
      <c r="A447" s="165"/>
      <c r="B447" s="165"/>
      <c r="C447" s="165"/>
      <c r="D447" s="165"/>
      <c r="E447" s="165"/>
      <c r="F447" s="165"/>
      <c r="G447" s="165"/>
      <c r="H447" s="165"/>
    </row>
    <row r="448" spans="1:8" x14ac:dyDescent="0.35">
      <c r="A448" s="165"/>
      <c r="B448" s="165"/>
      <c r="C448" s="165"/>
      <c r="D448" s="165"/>
      <c r="E448" s="165"/>
      <c r="F448" s="165"/>
      <c r="G448" s="165"/>
      <c r="H448" s="165"/>
    </row>
    <row r="449" spans="1:8" x14ac:dyDescent="0.35">
      <c r="A449" s="165"/>
      <c r="B449" s="165"/>
      <c r="C449" s="165"/>
      <c r="D449" s="165"/>
      <c r="E449" s="165"/>
      <c r="F449" s="165"/>
      <c r="G449" s="165"/>
      <c r="H449" s="165"/>
    </row>
    <row r="450" spans="1:8" x14ac:dyDescent="0.35">
      <c r="A450" s="165"/>
      <c r="B450" s="165"/>
      <c r="C450" s="165"/>
      <c r="D450" s="165"/>
      <c r="E450" s="165"/>
      <c r="F450" s="165"/>
      <c r="G450" s="165"/>
      <c r="H450" s="165"/>
    </row>
    <row r="451" spans="1:8" x14ac:dyDescent="0.35">
      <c r="A451" s="165"/>
      <c r="B451" s="165"/>
      <c r="C451" s="165"/>
      <c r="D451" s="165"/>
      <c r="E451" s="165"/>
      <c r="F451" s="165"/>
      <c r="G451" s="165"/>
      <c r="H451" s="165"/>
    </row>
    <row r="452" spans="1:8" x14ac:dyDescent="0.35">
      <c r="A452" s="165"/>
      <c r="B452" s="165"/>
      <c r="C452" s="165"/>
      <c r="D452" s="165"/>
      <c r="E452" s="165"/>
      <c r="F452" s="165"/>
      <c r="G452" s="165"/>
      <c r="H452" s="165"/>
    </row>
    <row r="453" spans="1:8" x14ac:dyDescent="0.35">
      <c r="A453" s="165"/>
      <c r="B453" s="165"/>
      <c r="C453" s="165"/>
      <c r="D453" s="165"/>
      <c r="E453" s="165"/>
      <c r="F453" s="165"/>
      <c r="G453" s="165"/>
      <c r="H453" s="165"/>
    </row>
    <row r="454" spans="1:8" x14ac:dyDescent="0.35">
      <c r="A454" s="165"/>
      <c r="B454" s="165"/>
      <c r="C454" s="165"/>
      <c r="D454" s="165"/>
      <c r="E454" s="165"/>
      <c r="F454" s="165"/>
      <c r="G454" s="165"/>
      <c r="H454" s="165"/>
    </row>
    <row r="455" spans="1:8" x14ac:dyDescent="0.35">
      <c r="A455" s="165"/>
      <c r="B455" s="165"/>
      <c r="C455" s="165"/>
      <c r="D455" s="165"/>
      <c r="E455" s="165"/>
      <c r="F455" s="165"/>
      <c r="G455" s="165"/>
      <c r="H455" s="165"/>
    </row>
    <row r="456" spans="1:8" x14ac:dyDescent="0.35">
      <c r="A456" s="165"/>
      <c r="B456" s="165"/>
      <c r="C456" s="165"/>
      <c r="D456" s="165"/>
      <c r="E456" s="165"/>
      <c r="F456" s="165"/>
      <c r="G456" s="165"/>
      <c r="H456" s="165"/>
    </row>
    <row r="457" spans="1:8" x14ac:dyDescent="0.35">
      <c r="A457" s="165"/>
      <c r="B457" s="165"/>
      <c r="C457" s="165"/>
      <c r="D457" s="165"/>
      <c r="E457" s="165"/>
      <c r="F457" s="165"/>
      <c r="G457" s="165"/>
      <c r="H457" s="165"/>
    </row>
    <row r="458" spans="1:8" x14ac:dyDescent="0.35">
      <c r="A458" s="165"/>
      <c r="B458" s="165"/>
      <c r="C458" s="165"/>
      <c r="D458" s="165"/>
      <c r="E458" s="165"/>
      <c r="F458" s="165"/>
      <c r="G458" s="165"/>
      <c r="H458" s="165"/>
    </row>
    <row r="459" spans="1:8" x14ac:dyDescent="0.35">
      <c r="A459" s="165"/>
      <c r="B459" s="165"/>
      <c r="C459" s="165"/>
      <c r="D459" s="165"/>
      <c r="E459" s="165"/>
      <c r="F459" s="165"/>
      <c r="G459" s="165"/>
      <c r="H459" s="165"/>
    </row>
    <row r="460" spans="1:8" x14ac:dyDescent="0.35">
      <c r="A460" s="165"/>
      <c r="B460" s="165"/>
      <c r="C460" s="165"/>
      <c r="D460" s="165"/>
      <c r="E460" s="165"/>
      <c r="F460" s="165"/>
      <c r="G460" s="165"/>
      <c r="H460" s="165"/>
    </row>
    <row r="461" spans="1:8" x14ac:dyDescent="0.35">
      <c r="A461" s="165"/>
      <c r="B461" s="165"/>
      <c r="C461" s="165"/>
      <c r="D461" s="165"/>
      <c r="E461" s="165"/>
      <c r="F461" s="165"/>
      <c r="G461" s="165"/>
      <c r="H461" s="165"/>
    </row>
    <row r="462" spans="1:8" x14ac:dyDescent="0.35">
      <c r="A462" s="165"/>
      <c r="B462" s="165"/>
      <c r="C462" s="165"/>
      <c r="D462" s="165"/>
      <c r="E462" s="165"/>
      <c r="F462" s="165"/>
      <c r="G462" s="165"/>
      <c r="H462" s="165"/>
    </row>
    <row r="463" spans="1:8" x14ac:dyDescent="0.35">
      <c r="A463" s="165"/>
      <c r="B463" s="165"/>
      <c r="C463" s="165"/>
      <c r="D463" s="165"/>
      <c r="E463" s="165"/>
      <c r="F463" s="165"/>
      <c r="G463" s="165"/>
      <c r="H463" s="165"/>
    </row>
    <row r="464" spans="1:8" x14ac:dyDescent="0.35">
      <c r="A464" s="165"/>
      <c r="B464" s="165"/>
      <c r="C464" s="165"/>
      <c r="D464" s="165"/>
      <c r="E464" s="165"/>
      <c r="F464" s="165"/>
      <c r="G464" s="165"/>
      <c r="H464" s="165"/>
    </row>
    <row r="465" spans="1:8" x14ac:dyDescent="0.35">
      <c r="A465" s="165"/>
      <c r="B465" s="165"/>
      <c r="C465" s="165"/>
      <c r="D465" s="165"/>
      <c r="E465" s="165"/>
      <c r="F465" s="165"/>
      <c r="G465" s="165"/>
      <c r="H465" s="165"/>
    </row>
    <row r="466" spans="1:8" x14ac:dyDescent="0.35">
      <c r="A466" s="165"/>
      <c r="B466" s="165"/>
      <c r="C466" s="165"/>
      <c r="D466" s="165"/>
      <c r="E466" s="165"/>
      <c r="F466" s="165"/>
      <c r="G466" s="165"/>
      <c r="H466" s="165"/>
    </row>
    <row r="467" spans="1:8" x14ac:dyDescent="0.35">
      <c r="A467" s="165"/>
      <c r="B467" s="165"/>
      <c r="C467" s="165"/>
      <c r="D467" s="165"/>
      <c r="E467" s="165"/>
      <c r="F467" s="165"/>
      <c r="G467" s="165"/>
      <c r="H467" s="165"/>
    </row>
    <row r="468" spans="1:8" x14ac:dyDescent="0.35">
      <c r="A468" s="165"/>
      <c r="B468" s="165"/>
      <c r="C468" s="165"/>
      <c r="D468" s="165"/>
      <c r="E468" s="165"/>
      <c r="F468" s="165"/>
      <c r="G468" s="165"/>
      <c r="H468" s="165"/>
    </row>
    <row r="469" spans="1:8" x14ac:dyDescent="0.35">
      <c r="A469" s="165"/>
      <c r="B469" s="165"/>
      <c r="C469" s="165"/>
      <c r="D469" s="165"/>
      <c r="E469" s="165"/>
      <c r="F469" s="165"/>
      <c r="G469" s="165"/>
      <c r="H469" s="165"/>
    </row>
    <row r="470" spans="1:8" x14ac:dyDescent="0.35">
      <c r="A470" s="165"/>
      <c r="B470" s="165"/>
      <c r="C470" s="165"/>
      <c r="D470" s="165"/>
      <c r="E470" s="165"/>
      <c r="F470" s="165"/>
      <c r="G470" s="165"/>
      <c r="H470" s="165"/>
    </row>
    <row r="471" spans="1:8" x14ac:dyDescent="0.35">
      <c r="A471" s="165"/>
      <c r="B471" s="165"/>
      <c r="C471" s="165"/>
      <c r="D471" s="165"/>
      <c r="E471" s="165"/>
      <c r="F471" s="165"/>
      <c r="G471" s="165"/>
      <c r="H471" s="165"/>
    </row>
    <row r="472" spans="1:8" x14ac:dyDescent="0.35">
      <c r="A472" s="165"/>
      <c r="B472" s="165"/>
      <c r="C472" s="165"/>
      <c r="D472" s="165"/>
      <c r="E472" s="165"/>
      <c r="F472" s="165"/>
      <c r="G472" s="165"/>
      <c r="H472" s="165"/>
    </row>
    <row r="473" spans="1:8" x14ac:dyDescent="0.35">
      <c r="A473" s="165"/>
      <c r="B473" s="165"/>
      <c r="C473" s="165"/>
      <c r="D473" s="165"/>
      <c r="E473" s="165"/>
      <c r="F473" s="165"/>
      <c r="G473" s="165"/>
      <c r="H473" s="165"/>
    </row>
    <row r="474" spans="1:8" x14ac:dyDescent="0.35">
      <c r="A474" s="165"/>
      <c r="B474" s="165"/>
      <c r="C474" s="165"/>
      <c r="D474" s="165"/>
      <c r="E474" s="165"/>
      <c r="F474" s="165"/>
      <c r="G474" s="165"/>
      <c r="H474" s="165"/>
    </row>
    <row r="475" spans="1:8" x14ac:dyDescent="0.35">
      <c r="A475" s="165"/>
      <c r="B475" s="165"/>
      <c r="C475" s="165"/>
      <c r="D475" s="165"/>
      <c r="E475" s="165"/>
      <c r="F475" s="165"/>
      <c r="G475" s="165"/>
      <c r="H475" s="165"/>
    </row>
    <row r="476" spans="1:8" x14ac:dyDescent="0.35">
      <c r="A476" s="165"/>
      <c r="B476" s="165"/>
      <c r="C476" s="165"/>
      <c r="D476" s="165"/>
      <c r="E476" s="165"/>
      <c r="F476" s="165"/>
      <c r="G476" s="165"/>
      <c r="H476" s="165"/>
    </row>
    <row r="477" spans="1:8" x14ac:dyDescent="0.35">
      <c r="A477" s="165"/>
      <c r="B477" s="165"/>
      <c r="C477" s="165"/>
      <c r="D477" s="165"/>
      <c r="E477" s="165"/>
      <c r="F477" s="165"/>
      <c r="G477" s="165"/>
      <c r="H477" s="165"/>
    </row>
    <row r="478" spans="1:8" x14ac:dyDescent="0.35">
      <c r="A478" s="165"/>
      <c r="B478" s="165"/>
      <c r="C478" s="165"/>
      <c r="D478" s="165"/>
      <c r="E478" s="165"/>
      <c r="F478" s="165"/>
      <c r="G478" s="165"/>
      <c r="H478" s="165"/>
    </row>
    <row r="479" spans="1:8" x14ac:dyDescent="0.35">
      <c r="A479" s="165"/>
      <c r="B479" s="165"/>
      <c r="C479" s="165"/>
      <c r="D479" s="165"/>
      <c r="E479" s="165"/>
      <c r="F479" s="165"/>
      <c r="G479" s="165"/>
      <c r="H479" s="165"/>
    </row>
    <row r="480" spans="1:8" x14ac:dyDescent="0.35">
      <c r="A480" s="165"/>
      <c r="B480" s="165"/>
      <c r="C480" s="165"/>
      <c r="D480" s="165"/>
      <c r="E480" s="165"/>
      <c r="F480" s="165"/>
      <c r="G480" s="165"/>
      <c r="H480" s="165"/>
    </row>
    <row r="481" spans="1:8" x14ac:dyDescent="0.35">
      <c r="A481" s="165"/>
      <c r="B481" s="165"/>
      <c r="C481" s="165"/>
      <c r="D481" s="165"/>
      <c r="E481" s="165"/>
      <c r="F481" s="165"/>
      <c r="G481" s="165"/>
      <c r="H481" s="165"/>
    </row>
    <row r="482" spans="1:8" x14ac:dyDescent="0.35">
      <c r="A482" s="165"/>
      <c r="B482" s="165"/>
      <c r="C482" s="165"/>
      <c r="D482" s="165"/>
      <c r="E482" s="165"/>
      <c r="F482" s="165"/>
      <c r="G482" s="165"/>
      <c r="H482" s="165"/>
    </row>
    <row r="483" spans="1:8" x14ac:dyDescent="0.35">
      <c r="A483" s="165"/>
      <c r="B483" s="165"/>
      <c r="C483" s="165"/>
      <c r="D483" s="165"/>
      <c r="E483" s="165"/>
      <c r="F483" s="165"/>
      <c r="G483" s="165"/>
      <c r="H483" s="165"/>
    </row>
    <row r="484" spans="1:8" x14ac:dyDescent="0.35">
      <c r="A484" s="165"/>
      <c r="B484" s="165"/>
      <c r="C484" s="165"/>
      <c r="D484" s="165"/>
      <c r="E484" s="165"/>
      <c r="F484" s="165"/>
      <c r="G484" s="165"/>
      <c r="H484" s="165"/>
    </row>
    <row r="485" spans="1:8" x14ac:dyDescent="0.35">
      <c r="A485" s="165"/>
      <c r="B485" s="165"/>
      <c r="C485" s="165"/>
      <c r="D485" s="165"/>
      <c r="E485" s="165"/>
      <c r="F485" s="165"/>
      <c r="G485" s="165"/>
      <c r="H485" s="165"/>
    </row>
    <row r="486" spans="1:8" x14ac:dyDescent="0.35">
      <c r="A486" s="165"/>
      <c r="B486" s="165"/>
      <c r="C486" s="165"/>
      <c r="D486" s="165"/>
      <c r="E486" s="165"/>
      <c r="F486" s="165"/>
      <c r="G486" s="165"/>
      <c r="H486" s="165"/>
    </row>
    <row r="487" spans="1:8" x14ac:dyDescent="0.35">
      <c r="A487" s="165"/>
      <c r="B487" s="165"/>
      <c r="C487" s="165"/>
      <c r="D487" s="165"/>
      <c r="E487" s="165"/>
      <c r="F487" s="165"/>
      <c r="G487" s="165"/>
      <c r="H487" s="165"/>
    </row>
    <row r="488" spans="1:8" x14ac:dyDescent="0.35">
      <c r="A488" s="165"/>
      <c r="B488" s="165"/>
      <c r="C488" s="165"/>
      <c r="D488" s="165"/>
      <c r="E488" s="165"/>
      <c r="F488" s="165"/>
      <c r="G488" s="165"/>
      <c r="H488" s="165"/>
    </row>
    <row r="489" spans="1:8" x14ac:dyDescent="0.35">
      <c r="A489" s="165"/>
      <c r="B489" s="165"/>
      <c r="C489" s="165"/>
      <c r="D489" s="165"/>
      <c r="E489" s="165"/>
      <c r="F489" s="165"/>
      <c r="G489" s="165"/>
      <c r="H489" s="165"/>
    </row>
    <row r="490" spans="1:8" x14ac:dyDescent="0.35">
      <c r="A490" s="165"/>
      <c r="B490" s="165"/>
      <c r="C490" s="165"/>
      <c r="D490" s="165"/>
      <c r="E490" s="165"/>
      <c r="F490" s="165"/>
      <c r="G490" s="165"/>
      <c r="H490" s="165"/>
    </row>
    <row r="491" spans="1:8" x14ac:dyDescent="0.35">
      <c r="A491" s="165"/>
      <c r="B491" s="165"/>
      <c r="C491" s="165"/>
      <c r="D491" s="165"/>
      <c r="E491" s="165"/>
      <c r="F491" s="165"/>
      <c r="G491" s="165"/>
      <c r="H491" s="165"/>
    </row>
    <row r="492" spans="1:8" x14ac:dyDescent="0.35">
      <c r="A492" s="165"/>
      <c r="B492" s="165"/>
      <c r="C492" s="165"/>
      <c r="D492" s="165"/>
      <c r="E492" s="165"/>
      <c r="F492" s="165"/>
      <c r="G492" s="165"/>
      <c r="H492" s="165"/>
    </row>
    <row r="493" spans="1:8" x14ac:dyDescent="0.35">
      <c r="A493" s="165"/>
      <c r="B493" s="165"/>
      <c r="C493" s="165"/>
      <c r="D493" s="165"/>
      <c r="E493" s="165"/>
      <c r="F493" s="165"/>
      <c r="G493" s="165"/>
      <c r="H493" s="165"/>
    </row>
    <row r="494" spans="1:8" x14ac:dyDescent="0.35">
      <c r="A494" s="165"/>
      <c r="B494" s="165"/>
      <c r="C494" s="165"/>
      <c r="D494" s="165"/>
      <c r="E494" s="165"/>
      <c r="F494" s="165"/>
      <c r="G494" s="165"/>
      <c r="H494" s="165"/>
    </row>
    <row r="495" spans="1:8" x14ac:dyDescent="0.35">
      <c r="A495" s="165"/>
      <c r="B495" s="165"/>
      <c r="C495" s="165"/>
      <c r="D495" s="165"/>
      <c r="E495" s="165"/>
      <c r="F495" s="165"/>
      <c r="G495" s="165"/>
      <c r="H495" s="165"/>
    </row>
    <row r="496" spans="1:8" x14ac:dyDescent="0.35">
      <c r="A496" s="165"/>
      <c r="B496" s="165"/>
      <c r="C496" s="165"/>
      <c r="D496" s="165"/>
      <c r="E496" s="165"/>
      <c r="F496" s="165"/>
      <c r="G496" s="165"/>
      <c r="H496" s="165"/>
    </row>
    <row r="497" spans="1:8" x14ac:dyDescent="0.35">
      <c r="A497" s="165"/>
      <c r="B497" s="165"/>
      <c r="C497" s="165"/>
      <c r="D497" s="165"/>
      <c r="E497" s="165"/>
      <c r="F497" s="165"/>
      <c r="G497" s="165"/>
      <c r="H497" s="165"/>
    </row>
    <row r="498" spans="1:8" x14ac:dyDescent="0.35">
      <c r="A498" s="165"/>
      <c r="B498" s="165"/>
      <c r="C498" s="165"/>
      <c r="D498" s="165"/>
      <c r="E498" s="165"/>
      <c r="F498" s="165"/>
      <c r="G498" s="165"/>
      <c r="H498" s="165"/>
    </row>
    <row r="499" spans="1:8" x14ac:dyDescent="0.35">
      <c r="A499" s="165"/>
      <c r="B499" s="165"/>
      <c r="C499" s="165"/>
      <c r="D499" s="165"/>
      <c r="E499" s="165"/>
      <c r="F499" s="165"/>
      <c r="G499" s="165"/>
      <c r="H499" s="165"/>
    </row>
    <row r="500" spans="1:8" x14ac:dyDescent="0.35">
      <c r="A500" s="165"/>
      <c r="B500" s="165"/>
      <c r="C500" s="165"/>
      <c r="D500" s="165"/>
      <c r="E500" s="165"/>
      <c r="F500" s="165"/>
      <c r="G500" s="165"/>
      <c r="H500" s="165"/>
    </row>
    <row r="501" spans="1:8" x14ac:dyDescent="0.35">
      <c r="A501" s="165"/>
      <c r="B501" s="165"/>
      <c r="C501" s="165"/>
      <c r="D501" s="165"/>
      <c r="E501" s="165"/>
      <c r="F501" s="165"/>
      <c r="G501" s="165"/>
      <c r="H501" s="165"/>
    </row>
    <row r="502" spans="1:8" x14ac:dyDescent="0.35">
      <c r="A502" s="165"/>
      <c r="B502" s="165"/>
      <c r="C502" s="165"/>
      <c r="D502" s="165"/>
      <c r="E502" s="165"/>
      <c r="F502" s="165"/>
      <c r="G502" s="165"/>
      <c r="H502" s="165"/>
    </row>
    <row r="503" spans="1:8" x14ac:dyDescent="0.35">
      <c r="A503" s="165"/>
      <c r="B503" s="165"/>
      <c r="C503" s="165"/>
      <c r="D503" s="165"/>
      <c r="E503" s="165"/>
      <c r="F503" s="165"/>
      <c r="G503" s="165"/>
      <c r="H503" s="165"/>
    </row>
    <row r="504" spans="1:8" x14ac:dyDescent="0.35">
      <c r="A504" s="165"/>
      <c r="B504" s="165"/>
      <c r="C504" s="165"/>
      <c r="D504" s="165"/>
      <c r="E504" s="165"/>
      <c r="F504" s="165"/>
      <c r="G504" s="165"/>
      <c r="H504" s="165"/>
    </row>
    <row r="505" spans="1:8" x14ac:dyDescent="0.35">
      <c r="A505" s="165"/>
      <c r="B505" s="165"/>
      <c r="C505" s="165"/>
      <c r="D505" s="165"/>
      <c r="E505" s="165"/>
      <c r="F505" s="165"/>
      <c r="G505" s="165"/>
      <c r="H505" s="165"/>
    </row>
    <row r="506" spans="1:8" x14ac:dyDescent="0.35">
      <c r="A506" s="165"/>
      <c r="B506" s="165"/>
      <c r="C506" s="165"/>
      <c r="D506" s="165"/>
      <c r="E506" s="165"/>
      <c r="F506" s="165"/>
      <c r="G506" s="165"/>
      <c r="H506" s="165"/>
    </row>
    <row r="507" spans="1:8" x14ac:dyDescent="0.35">
      <c r="A507" s="165"/>
      <c r="B507" s="165"/>
      <c r="C507" s="165"/>
      <c r="D507" s="165"/>
      <c r="E507" s="165"/>
      <c r="F507" s="165"/>
      <c r="G507" s="165"/>
      <c r="H507" s="165"/>
    </row>
    <row r="508" spans="1:8" x14ac:dyDescent="0.35">
      <c r="A508" s="165"/>
      <c r="B508" s="165"/>
      <c r="C508" s="165"/>
      <c r="D508" s="165"/>
      <c r="E508" s="165"/>
      <c r="F508" s="165"/>
      <c r="G508" s="165"/>
      <c r="H508" s="165"/>
    </row>
    <row r="509" spans="1:8" x14ac:dyDescent="0.35">
      <c r="A509" s="165"/>
      <c r="B509" s="165"/>
      <c r="C509" s="165"/>
      <c r="D509" s="165"/>
      <c r="E509" s="165"/>
      <c r="F509" s="165"/>
      <c r="G509" s="165"/>
      <c r="H509" s="165"/>
    </row>
    <row r="510" spans="1:8" x14ac:dyDescent="0.35">
      <c r="A510" s="165"/>
      <c r="B510" s="165"/>
      <c r="C510" s="165"/>
      <c r="D510" s="165"/>
      <c r="E510" s="165"/>
      <c r="F510" s="165"/>
      <c r="G510" s="165"/>
      <c r="H510" s="165"/>
    </row>
    <row r="511" spans="1:8" x14ac:dyDescent="0.35">
      <c r="A511" s="165"/>
      <c r="B511" s="165"/>
      <c r="C511" s="165"/>
      <c r="D511" s="165"/>
      <c r="E511" s="165"/>
      <c r="F511" s="165"/>
      <c r="G511" s="165"/>
      <c r="H511" s="165"/>
    </row>
    <row r="512" spans="1:8" x14ac:dyDescent="0.35">
      <c r="A512" s="165"/>
      <c r="B512" s="165"/>
      <c r="C512" s="165"/>
      <c r="D512" s="165"/>
      <c r="E512" s="165"/>
      <c r="F512" s="165"/>
      <c r="G512" s="165"/>
      <c r="H512" s="165"/>
    </row>
    <row r="513" spans="1:8" x14ac:dyDescent="0.35">
      <c r="A513" s="165"/>
      <c r="B513" s="165"/>
      <c r="C513" s="165"/>
      <c r="D513" s="165"/>
      <c r="E513" s="165"/>
      <c r="F513" s="165"/>
      <c r="G513" s="165"/>
      <c r="H513" s="165"/>
    </row>
    <row r="514" spans="1:8" x14ac:dyDescent="0.35">
      <c r="A514" s="165"/>
      <c r="B514" s="165"/>
      <c r="C514" s="165"/>
      <c r="D514" s="165"/>
      <c r="E514" s="165"/>
      <c r="F514" s="165"/>
      <c r="G514" s="165"/>
      <c r="H514" s="165"/>
    </row>
    <row r="515" spans="1:8" x14ac:dyDescent="0.35">
      <c r="A515" s="165"/>
      <c r="B515" s="165"/>
      <c r="C515" s="165"/>
      <c r="D515" s="165"/>
      <c r="E515" s="165"/>
      <c r="F515" s="165"/>
      <c r="G515" s="165"/>
      <c r="H515" s="165"/>
    </row>
    <row r="516" spans="1:8" x14ac:dyDescent="0.35">
      <c r="A516" s="165"/>
      <c r="B516" s="165"/>
      <c r="C516" s="165"/>
      <c r="D516" s="165"/>
      <c r="E516" s="165"/>
      <c r="F516" s="165"/>
      <c r="G516" s="165"/>
      <c r="H516" s="165"/>
    </row>
    <row r="517" spans="1:8" x14ac:dyDescent="0.35">
      <c r="A517" s="165"/>
      <c r="B517" s="165"/>
      <c r="C517" s="165"/>
      <c r="D517" s="165"/>
      <c r="E517" s="165"/>
      <c r="F517" s="165"/>
      <c r="G517" s="165"/>
      <c r="H517" s="165"/>
    </row>
    <row r="518" spans="1:8" x14ac:dyDescent="0.35">
      <c r="A518" s="165"/>
      <c r="B518" s="165"/>
      <c r="C518" s="165"/>
      <c r="D518" s="165"/>
      <c r="E518" s="165"/>
      <c r="F518" s="165"/>
      <c r="G518" s="165"/>
      <c r="H518" s="165"/>
    </row>
    <row r="519" spans="1:8" x14ac:dyDescent="0.35">
      <c r="A519" s="165"/>
      <c r="B519" s="165"/>
      <c r="C519" s="165"/>
      <c r="D519" s="165"/>
      <c r="E519" s="165"/>
      <c r="F519" s="165"/>
      <c r="G519" s="165"/>
      <c r="H519" s="165"/>
    </row>
    <row r="520" spans="1:8" x14ac:dyDescent="0.35">
      <c r="A520" s="165"/>
      <c r="B520" s="165"/>
      <c r="C520" s="165"/>
      <c r="D520" s="165"/>
      <c r="E520" s="165"/>
      <c r="F520" s="165"/>
      <c r="G520" s="165"/>
      <c r="H520" s="165"/>
    </row>
    <row r="521" spans="1:8" x14ac:dyDescent="0.35">
      <c r="A521" s="165"/>
      <c r="B521" s="165"/>
      <c r="C521" s="165"/>
      <c r="D521" s="165"/>
      <c r="E521" s="165"/>
      <c r="F521" s="165"/>
      <c r="G521" s="165"/>
      <c r="H521" s="165"/>
    </row>
    <row r="522" spans="1:8" x14ac:dyDescent="0.35">
      <c r="A522" s="165"/>
      <c r="B522" s="165"/>
      <c r="C522" s="165"/>
      <c r="D522" s="165"/>
      <c r="E522" s="165"/>
      <c r="F522" s="165"/>
      <c r="G522" s="165"/>
      <c r="H522" s="165"/>
    </row>
    <row r="523" spans="1:8" x14ac:dyDescent="0.35">
      <c r="A523" s="165"/>
      <c r="B523" s="165"/>
      <c r="C523" s="165"/>
      <c r="D523" s="165"/>
      <c r="E523" s="165"/>
      <c r="F523" s="165"/>
      <c r="G523" s="165"/>
      <c r="H523" s="165"/>
    </row>
    <row r="524" spans="1:8" x14ac:dyDescent="0.35">
      <c r="A524" s="165"/>
      <c r="B524" s="165"/>
      <c r="C524" s="165"/>
      <c r="D524" s="165"/>
      <c r="E524" s="165"/>
      <c r="F524" s="165"/>
      <c r="G524" s="165"/>
      <c r="H524" s="165"/>
    </row>
    <row r="525" spans="1:8" x14ac:dyDescent="0.35">
      <c r="A525" s="165"/>
      <c r="B525" s="165"/>
      <c r="C525" s="165"/>
      <c r="D525" s="165"/>
      <c r="E525" s="165"/>
      <c r="F525" s="165"/>
      <c r="G525" s="165"/>
      <c r="H525" s="165"/>
    </row>
    <row r="526" spans="1:8" x14ac:dyDescent="0.35">
      <c r="A526" s="165"/>
      <c r="B526" s="165"/>
      <c r="C526" s="165"/>
      <c r="D526" s="165"/>
      <c r="E526" s="165"/>
      <c r="F526" s="165"/>
      <c r="G526" s="165"/>
      <c r="H526" s="165"/>
    </row>
    <row r="527" spans="1:8" x14ac:dyDescent="0.35">
      <c r="A527" s="165"/>
      <c r="B527" s="165"/>
      <c r="C527" s="165"/>
      <c r="D527" s="165"/>
      <c r="E527" s="165"/>
      <c r="F527" s="165"/>
      <c r="G527" s="165"/>
      <c r="H527" s="165"/>
    </row>
    <row r="528" spans="1:8" x14ac:dyDescent="0.35">
      <c r="A528" s="165"/>
      <c r="B528" s="165"/>
      <c r="C528" s="165"/>
      <c r="D528" s="165"/>
      <c r="E528" s="165"/>
      <c r="F528" s="165"/>
      <c r="G528" s="165"/>
      <c r="H528" s="165"/>
    </row>
    <row r="529" spans="1:8" x14ac:dyDescent="0.35">
      <c r="A529" s="165"/>
      <c r="B529" s="165"/>
      <c r="C529" s="165"/>
      <c r="D529" s="165"/>
      <c r="E529" s="165"/>
      <c r="F529" s="165"/>
      <c r="G529" s="165"/>
      <c r="H529" s="165"/>
    </row>
    <row r="530" spans="1:8" x14ac:dyDescent="0.35">
      <c r="A530" s="165"/>
      <c r="B530" s="165"/>
      <c r="C530" s="165"/>
      <c r="D530" s="165"/>
      <c r="E530" s="165"/>
      <c r="F530" s="165"/>
      <c r="G530" s="165"/>
      <c r="H530" s="165"/>
    </row>
    <row r="531" spans="1:8" x14ac:dyDescent="0.35">
      <c r="A531" s="165"/>
      <c r="B531" s="165"/>
      <c r="C531" s="165"/>
      <c r="D531" s="165"/>
      <c r="E531" s="165"/>
      <c r="F531" s="165"/>
      <c r="G531" s="165"/>
      <c r="H531" s="165"/>
    </row>
    <row r="532" spans="1:8" x14ac:dyDescent="0.35">
      <c r="A532" s="165"/>
      <c r="B532" s="165"/>
      <c r="C532" s="165"/>
      <c r="D532" s="165"/>
      <c r="E532" s="165"/>
      <c r="F532" s="165"/>
      <c r="G532" s="165"/>
      <c r="H532" s="165"/>
    </row>
    <row r="533" spans="1:8" x14ac:dyDescent="0.35">
      <c r="A533" s="165"/>
      <c r="B533" s="165"/>
      <c r="C533" s="165"/>
      <c r="D533" s="165"/>
      <c r="E533" s="165"/>
      <c r="F533" s="165"/>
      <c r="G533" s="165"/>
      <c r="H533" s="165"/>
    </row>
    <row r="534" spans="1:8" x14ac:dyDescent="0.35">
      <c r="A534" s="165"/>
      <c r="B534" s="165"/>
      <c r="C534" s="165"/>
      <c r="D534" s="165"/>
      <c r="E534" s="165"/>
      <c r="F534" s="165"/>
      <c r="G534" s="165"/>
      <c r="H534" s="165"/>
    </row>
    <row r="535" spans="1:8" x14ac:dyDescent="0.35">
      <c r="A535" s="165"/>
      <c r="B535" s="165"/>
      <c r="C535" s="165"/>
      <c r="D535" s="165"/>
      <c r="E535" s="165"/>
      <c r="F535" s="165"/>
      <c r="G535" s="165"/>
      <c r="H535" s="165"/>
    </row>
    <row r="536" spans="1:8" x14ac:dyDescent="0.35">
      <c r="A536" s="165"/>
      <c r="B536" s="165"/>
      <c r="C536" s="165"/>
      <c r="D536" s="165"/>
      <c r="E536" s="165"/>
      <c r="F536" s="165"/>
      <c r="G536" s="165"/>
      <c r="H536" s="165"/>
    </row>
    <row r="537" spans="1:8" x14ac:dyDescent="0.35">
      <c r="A537" s="165"/>
      <c r="B537" s="165"/>
      <c r="C537" s="165"/>
      <c r="D537" s="165"/>
      <c r="E537" s="165"/>
      <c r="F537" s="165"/>
      <c r="G537" s="165"/>
      <c r="H537" s="165"/>
    </row>
    <row r="538" spans="1:8" x14ac:dyDescent="0.35">
      <c r="A538" s="165"/>
      <c r="B538" s="165"/>
      <c r="C538" s="165"/>
      <c r="D538" s="165"/>
      <c r="E538" s="165"/>
      <c r="F538" s="165"/>
      <c r="G538" s="165"/>
      <c r="H538" s="165"/>
    </row>
    <row r="539" spans="1:8" x14ac:dyDescent="0.35">
      <c r="A539" s="165"/>
      <c r="B539" s="165"/>
      <c r="C539" s="165"/>
      <c r="D539" s="165"/>
      <c r="E539" s="165"/>
      <c r="F539" s="165"/>
      <c r="G539" s="165"/>
      <c r="H539" s="165"/>
    </row>
    <row r="540" spans="1:8" x14ac:dyDescent="0.35">
      <c r="A540" s="165"/>
      <c r="B540" s="165"/>
      <c r="C540" s="165"/>
      <c r="D540" s="165"/>
      <c r="E540" s="165"/>
      <c r="F540" s="165"/>
      <c r="G540" s="165"/>
      <c r="H540" s="165"/>
    </row>
    <row r="541" spans="1:8" x14ac:dyDescent="0.35">
      <c r="A541" s="165"/>
      <c r="B541" s="165"/>
      <c r="C541" s="165"/>
      <c r="D541" s="165"/>
      <c r="E541" s="165"/>
      <c r="F541" s="165"/>
      <c r="G541" s="165"/>
      <c r="H541" s="165"/>
    </row>
    <row r="542" spans="1:8" x14ac:dyDescent="0.35">
      <c r="A542" s="165"/>
      <c r="B542" s="165"/>
      <c r="C542" s="165"/>
      <c r="D542" s="165"/>
      <c r="E542" s="165"/>
      <c r="F542" s="165"/>
      <c r="G542" s="165"/>
      <c r="H542" s="165"/>
    </row>
    <row r="543" spans="1:8" x14ac:dyDescent="0.35">
      <c r="A543" s="165"/>
      <c r="B543" s="165"/>
      <c r="C543" s="165"/>
      <c r="D543" s="165"/>
      <c r="E543" s="165"/>
      <c r="F543" s="165"/>
      <c r="G543" s="165"/>
      <c r="H543" s="165"/>
    </row>
    <row r="544" spans="1:8" x14ac:dyDescent="0.35">
      <c r="A544" s="165"/>
      <c r="B544" s="165"/>
      <c r="C544" s="165"/>
      <c r="D544" s="165"/>
      <c r="E544" s="165"/>
      <c r="F544" s="165"/>
      <c r="G544" s="165"/>
      <c r="H544" s="165"/>
    </row>
    <row r="545" spans="1:8" x14ac:dyDescent="0.35">
      <c r="A545" s="165"/>
      <c r="B545" s="165"/>
      <c r="C545" s="165"/>
      <c r="D545" s="165"/>
      <c r="E545" s="165"/>
      <c r="F545" s="165"/>
      <c r="G545" s="165"/>
      <c r="H545" s="165"/>
    </row>
    <row r="546" spans="1:8" x14ac:dyDescent="0.35">
      <c r="A546" s="165"/>
      <c r="B546" s="165"/>
      <c r="C546" s="165"/>
      <c r="D546" s="165"/>
      <c r="E546" s="165"/>
      <c r="F546" s="165"/>
      <c r="G546" s="165"/>
      <c r="H546" s="165"/>
    </row>
    <row r="547" spans="1:8" x14ac:dyDescent="0.35">
      <c r="A547" s="165"/>
      <c r="B547" s="165"/>
      <c r="C547" s="165"/>
      <c r="D547" s="165"/>
      <c r="E547" s="165"/>
      <c r="F547" s="165"/>
      <c r="G547" s="165"/>
      <c r="H547" s="165"/>
    </row>
    <row r="548" spans="1:8" x14ac:dyDescent="0.35">
      <c r="A548" s="165"/>
      <c r="B548" s="165"/>
      <c r="C548" s="165"/>
      <c r="D548" s="165"/>
      <c r="E548" s="165"/>
      <c r="F548" s="165"/>
      <c r="G548" s="165"/>
      <c r="H548" s="165"/>
    </row>
  </sheetData>
  <sheetProtection algorithmName="SHA-512" hashValue="QgocOlgKteH9b+GJANhK7lEvFbNLE8auR7Q29RroJukEwhz6iFj+VAs4EYqvOVGHlEHQiIMNFmoAR6+a9kKvgg==" saltValue="2yUhdw+UpN4Qzh/Ubs9F0A==" spinCount="100000" sheet="1" objects="1" scenarios="1"/>
  <mergeCells count="29">
    <mergeCell ref="D65:H66"/>
    <mergeCell ref="A92:H93"/>
    <mergeCell ref="A44:H49"/>
    <mergeCell ref="A65:C66"/>
    <mergeCell ref="A53:C64"/>
    <mergeCell ref="A50:C52"/>
    <mergeCell ref="D86:H87"/>
    <mergeCell ref="A96:H98"/>
    <mergeCell ref="A5:H5"/>
    <mergeCell ref="A10:C10"/>
    <mergeCell ref="A11:C11"/>
    <mergeCell ref="E11:G11"/>
    <mergeCell ref="A12:C12"/>
    <mergeCell ref="E12:G12"/>
    <mergeCell ref="A13:C13"/>
    <mergeCell ref="E13:G13"/>
    <mergeCell ref="A31:H35"/>
    <mergeCell ref="A37:H40"/>
    <mergeCell ref="A42:B42"/>
    <mergeCell ref="A94:H95"/>
    <mergeCell ref="A67:H71"/>
    <mergeCell ref="A89:H91"/>
    <mergeCell ref="A73:C88"/>
    <mergeCell ref="A1:H1"/>
    <mergeCell ref="A7:H8"/>
    <mergeCell ref="A29:H29"/>
    <mergeCell ref="A27:H27"/>
    <mergeCell ref="A3:H3"/>
    <mergeCell ref="A2:H2"/>
  </mergeCells>
  <pageMargins left="0.70866141732283472" right="0.31496062992125984" top="0.78740157480314965" bottom="0.78740157480314965" header="0.51181102362204722" footer="0.51181102362204722"/>
  <pageSetup paperSize="9" orientation="portrait" r:id="rId1"/>
  <headerFooter>
    <oddFooter xml:space="preserve">&amp;LKlimarechner DFWR&amp;CSeite &amp;P von &amp;N&amp;RStand: 21.06.2018  </oddFooter>
    <firstHeader>&amp;C&amp;14&amp;KFF0000Entwurf des CO2-Rechners&amp;R&amp;KFF0000Stand: 19.02.2018</firstHeader>
    <firstFooter>&amp;RSeite &amp;P von &amp;N</first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D3FF74"/>
    <pageSetUpPr fitToPage="1"/>
  </sheetPr>
  <dimension ref="A1:Q41"/>
  <sheetViews>
    <sheetView showGridLines="0" showWhiteSpace="0" view="pageLayout" topLeftCell="A3" zoomScaleNormal="100" workbookViewId="0">
      <selection activeCell="G39" sqref="G39"/>
    </sheetView>
  </sheetViews>
  <sheetFormatPr baseColWidth="10" defaultColWidth="11.453125" defaultRowHeight="14.5" x14ac:dyDescent="0.35"/>
  <cols>
    <col min="1" max="1" width="1.7265625" customWidth="1"/>
    <col min="2" max="2" width="20.54296875" customWidth="1"/>
    <col min="3" max="3" width="32.54296875" customWidth="1"/>
    <col min="4" max="4" width="10.1796875" bestFit="1" customWidth="1"/>
    <col min="13" max="13" width="12.54296875" customWidth="1"/>
    <col min="14" max="14" width="11" customWidth="1"/>
    <col min="15" max="15" width="7.1796875" style="13" customWidth="1"/>
    <col min="16" max="16" width="1.7265625" customWidth="1"/>
  </cols>
  <sheetData>
    <row r="1" spans="1:16" ht="9" customHeight="1" x14ac:dyDescent="0.35">
      <c r="A1" s="235"/>
      <c r="B1" s="34"/>
      <c r="C1" s="34"/>
      <c r="D1" s="34"/>
      <c r="E1" s="34"/>
      <c r="F1" s="34"/>
      <c r="G1" s="34"/>
      <c r="H1" s="34"/>
      <c r="I1" s="34"/>
      <c r="J1" s="34"/>
      <c r="K1" s="34"/>
      <c r="L1" s="34"/>
      <c r="M1" s="34"/>
      <c r="N1" s="34"/>
      <c r="O1" s="34"/>
      <c r="P1" s="236"/>
    </row>
    <row r="2" spans="1:16" s="13" customFormat="1" ht="26" x14ac:dyDescent="0.6">
      <c r="A2" s="173"/>
      <c r="B2" s="407" t="str">
        <f xml:space="preserve"> IF(Eingabe!C5="","Klimarechner DFWR","Klimarechner DFWR - "&amp;Eingabe!C4)</f>
        <v>Klimarechner DFWR</v>
      </c>
      <c r="C2" s="407"/>
      <c r="D2" s="407"/>
      <c r="E2" s="407"/>
      <c r="F2" s="407"/>
      <c r="G2" s="407"/>
      <c r="H2" s="407"/>
      <c r="I2" s="407"/>
      <c r="J2" s="407"/>
      <c r="K2" s="404" t="s">
        <v>112</v>
      </c>
      <c r="L2" s="404"/>
      <c r="M2" s="404"/>
      <c r="N2" s="398" t="str">
        <f>IF(Eingabe!C5="","- Angabe fehlt -",TEXT(Eingabe!C5,"TT.MM.JJJJ"))</f>
        <v>- Angabe fehlt -</v>
      </c>
      <c r="O2" s="398"/>
      <c r="P2" s="174"/>
    </row>
    <row r="3" spans="1:16" s="13" customFormat="1" x14ac:dyDescent="0.35">
      <c r="A3" s="173"/>
      <c r="B3" s="138"/>
      <c r="C3" s="138"/>
      <c r="D3" s="138"/>
      <c r="E3" s="138"/>
      <c r="F3" s="138"/>
      <c r="G3" s="138"/>
      <c r="H3" s="138"/>
      <c r="I3" s="138"/>
      <c r="J3" s="138"/>
      <c r="K3" s="138"/>
      <c r="L3" s="138"/>
      <c r="M3" s="138"/>
      <c r="N3" s="138"/>
      <c r="O3" s="138"/>
      <c r="P3" s="174"/>
    </row>
    <row r="4" spans="1:16" ht="18.5" x14ac:dyDescent="0.45">
      <c r="A4" s="173"/>
      <c r="B4" s="133" t="s">
        <v>113</v>
      </c>
      <c r="C4" s="133"/>
      <c r="D4" s="133"/>
      <c r="E4" s="133"/>
      <c r="F4" s="133"/>
      <c r="G4" s="133"/>
      <c r="H4" s="133"/>
      <c r="I4" s="33"/>
      <c r="J4" s="33"/>
      <c r="K4" s="33"/>
      <c r="L4" s="33"/>
      <c r="M4" s="33"/>
      <c r="N4" s="103"/>
      <c r="O4" s="103"/>
      <c r="P4" s="174"/>
    </row>
    <row r="5" spans="1:16" ht="15" customHeight="1" x14ac:dyDescent="0.35">
      <c r="A5" s="173"/>
      <c r="B5" s="104"/>
      <c r="C5" s="42"/>
      <c r="D5" s="42"/>
      <c r="E5" s="42"/>
      <c r="F5" s="42"/>
      <c r="G5" s="42"/>
      <c r="H5" s="42"/>
      <c r="I5" s="42"/>
      <c r="J5" s="42"/>
      <c r="K5" s="42"/>
      <c r="L5" s="42"/>
      <c r="M5" s="399" t="s">
        <v>114</v>
      </c>
      <c r="N5" s="400" t="s">
        <v>115</v>
      </c>
      <c r="O5" s="401"/>
      <c r="P5" s="174"/>
    </row>
    <row r="6" spans="1:16" ht="15" customHeight="1" x14ac:dyDescent="0.35">
      <c r="A6" s="173"/>
      <c r="B6" s="104"/>
      <c r="C6" s="42"/>
      <c r="D6" s="42"/>
      <c r="E6" s="85" t="s">
        <v>49</v>
      </c>
      <c r="F6" s="85" t="s">
        <v>76</v>
      </c>
      <c r="G6" s="85" t="s">
        <v>116</v>
      </c>
      <c r="H6" s="85" t="s">
        <v>117</v>
      </c>
      <c r="I6" s="85" t="s">
        <v>82</v>
      </c>
      <c r="J6" s="85" t="s">
        <v>84</v>
      </c>
      <c r="K6" s="85" t="s">
        <v>86</v>
      </c>
      <c r="L6" s="85" t="s">
        <v>88</v>
      </c>
      <c r="M6" s="399"/>
      <c r="N6" s="400"/>
      <c r="O6" s="401"/>
      <c r="P6" s="174"/>
    </row>
    <row r="7" spans="1:16" x14ac:dyDescent="0.35">
      <c r="A7" s="173"/>
      <c r="B7" s="403" t="s">
        <v>118</v>
      </c>
      <c r="C7" s="403"/>
      <c r="D7" s="40"/>
      <c r="E7" s="43"/>
      <c r="F7" s="43"/>
      <c r="G7" s="43"/>
      <c r="H7" s="43"/>
      <c r="I7" s="43"/>
      <c r="J7" s="43"/>
      <c r="K7" s="43"/>
      <c r="L7" s="43"/>
      <c r="M7" s="399"/>
      <c r="N7" s="400"/>
      <c r="O7" s="401"/>
      <c r="P7" s="174"/>
    </row>
    <row r="8" spans="1:16" x14ac:dyDescent="0.35">
      <c r="A8" s="173"/>
      <c r="B8" s="104"/>
      <c r="C8" s="42" t="s">
        <v>68</v>
      </c>
      <c r="D8" s="40" t="s">
        <v>69</v>
      </c>
      <c r="E8" s="44">
        <f>Eingabe!M12</f>
        <v>0</v>
      </c>
      <c r="F8" s="44">
        <f>Eingabe!M22</f>
        <v>0</v>
      </c>
      <c r="G8" s="44">
        <f>Eingabe!M33</f>
        <v>0</v>
      </c>
      <c r="H8" s="44">
        <f>Eingabe!M43</f>
        <v>0</v>
      </c>
      <c r="I8" s="44">
        <f>Eingabe!M53</f>
        <v>0</v>
      </c>
      <c r="J8" s="44">
        <f>Eingabe!M63</f>
        <v>0</v>
      </c>
      <c r="K8" s="44">
        <f>Eingabe!M73</f>
        <v>0</v>
      </c>
      <c r="L8" s="44">
        <f>Eingabe!M83</f>
        <v>0</v>
      </c>
      <c r="M8" s="114"/>
      <c r="N8" s="117">
        <f>SUM(E8:L8)</f>
        <v>0</v>
      </c>
      <c r="O8" s="112" t="s">
        <v>119</v>
      </c>
      <c r="P8" s="174"/>
    </row>
    <row r="9" spans="1:16" x14ac:dyDescent="0.35">
      <c r="A9" s="173"/>
      <c r="B9" s="104"/>
      <c r="C9" s="42" t="s">
        <v>70</v>
      </c>
      <c r="D9" s="40" t="s">
        <v>120</v>
      </c>
      <c r="E9" s="41">
        <f>Eingabe!N13</f>
        <v>0</v>
      </c>
      <c r="F9" s="41">
        <f>Eingabe!N23</f>
        <v>0</v>
      </c>
      <c r="G9" s="41">
        <f>Eingabe!N34</f>
        <v>0</v>
      </c>
      <c r="H9" s="41">
        <f>Eingabe!N44</f>
        <v>0</v>
      </c>
      <c r="I9" s="41">
        <f>Eingabe!N54</f>
        <v>0</v>
      </c>
      <c r="J9" s="41">
        <f>Eingabe!N64</f>
        <v>0</v>
      </c>
      <c r="K9" s="41">
        <f>Eingabe!N74</f>
        <v>0</v>
      </c>
      <c r="L9" s="41">
        <f>Eingabe!N84</f>
        <v>0</v>
      </c>
      <c r="M9" s="115">
        <f>IF($N$8=0,0,N9/SUM($E$8:$L$8))</f>
        <v>0</v>
      </c>
      <c r="N9" s="117">
        <f>SUMPRODUCT($E$8:$L$8,E9:L9)</f>
        <v>0</v>
      </c>
      <c r="O9" s="105" t="s">
        <v>121</v>
      </c>
      <c r="P9" s="174"/>
    </row>
    <row r="10" spans="1:16" x14ac:dyDescent="0.35">
      <c r="A10" s="173"/>
      <c r="B10" s="104"/>
      <c r="C10" s="42" t="s">
        <v>72</v>
      </c>
      <c r="D10" s="40" t="s">
        <v>120</v>
      </c>
      <c r="E10" s="41">
        <f>Eingabe!N14</f>
        <v>0</v>
      </c>
      <c r="F10" s="41">
        <f>Eingabe!N24</f>
        <v>0</v>
      </c>
      <c r="G10" s="41">
        <f>Eingabe!N35</f>
        <v>0</v>
      </c>
      <c r="H10" s="41">
        <f>Eingabe!N45</f>
        <v>0</v>
      </c>
      <c r="I10" s="41">
        <f>Eingabe!N55</f>
        <v>0</v>
      </c>
      <c r="J10" s="41">
        <f>Eingabe!N65</f>
        <v>0</v>
      </c>
      <c r="K10" s="41">
        <f>Eingabe!N75</f>
        <v>0</v>
      </c>
      <c r="L10" s="41">
        <f>Eingabe!N85</f>
        <v>0</v>
      </c>
      <c r="M10" s="116">
        <f>IF($N$8=0,0,N10/$N$8)</f>
        <v>0</v>
      </c>
      <c r="N10" s="117">
        <f>SUMPRODUCT($E$8:$L$8,E10:L10)</f>
        <v>0</v>
      </c>
      <c r="O10" s="106" t="s">
        <v>121</v>
      </c>
      <c r="P10" s="174"/>
    </row>
    <row r="11" spans="1:16" x14ac:dyDescent="0.35">
      <c r="A11" s="173"/>
      <c r="B11" s="104"/>
      <c r="C11" s="42"/>
      <c r="D11" s="40"/>
      <c r="E11" s="41"/>
      <c r="F11" s="41"/>
      <c r="G11" s="41"/>
      <c r="H11" s="41"/>
      <c r="I11" s="41"/>
      <c r="J11" s="41"/>
      <c r="K11" s="41"/>
      <c r="L11" s="41"/>
      <c r="M11" s="116"/>
      <c r="N11" s="117"/>
      <c r="O11" s="107"/>
      <c r="P11" s="174"/>
    </row>
    <row r="12" spans="1:16" x14ac:dyDescent="0.35">
      <c r="A12" s="173"/>
      <c r="B12" s="104"/>
      <c r="C12" s="42" t="s">
        <v>122</v>
      </c>
      <c r="D12" s="40" t="s">
        <v>123</v>
      </c>
      <c r="E12" s="84">
        <f>Eingabe!N15</f>
        <v>0</v>
      </c>
      <c r="F12" s="84">
        <f>Eingabe!N25</f>
        <v>0</v>
      </c>
      <c r="G12" s="84">
        <f>Eingabe!N36</f>
        <v>0</v>
      </c>
      <c r="H12" s="84">
        <f>Eingabe!N46</f>
        <v>0</v>
      </c>
      <c r="I12" s="84">
        <f>Eingabe!N56</f>
        <v>0</v>
      </c>
      <c r="J12" s="84">
        <f>Eingabe!N66</f>
        <v>0</v>
      </c>
      <c r="K12" s="84">
        <f>Eingabe!N76</f>
        <v>0</v>
      </c>
      <c r="L12" s="84">
        <f>Eingabe!N86</f>
        <v>0</v>
      </c>
      <c r="M12" s="116">
        <f t="shared" ref="M12:M34" si="0">IF($N$8=0,0,N12/$N$8)</f>
        <v>0</v>
      </c>
      <c r="N12" s="117">
        <f>SUMPRODUCT($E$8:$L$8,E12:L12)</f>
        <v>0</v>
      </c>
      <c r="O12" s="108" t="s">
        <v>124</v>
      </c>
      <c r="P12" s="174"/>
    </row>
    <row r="13" spans="1:16" x14ac:dyDescent="0.35">
      <c r="A13" s="173"/>
      <c r="B13" s="104"/>
      <c r="C13" s="42"/>
      <c r="D13" s="40"/>
      <c r="E13" s="44"/>
      <c r="F13" s="44"/>
      <c r="G13" s="44"/>
      <c r="H13" s="44"/>
      <c r="I13" s="44"/>
      <c r="J13" s="44"/>
      <c r="K13" s="44"/>
      <c r="L13" s="44"/>
      <c r="M13" s="116"/>
      <c r="N13" s="117"/>
      <c r="O13" s="107"/>
      <c r="P13" s="174"/>
    </row>
    <row r="14" spans="1:16" ht="16.5" x14ac:dyDescent="0.45">
      <c r="A14" s="173"/>
      <c r="B14" s="406" t="s">
        <v>125</v>
      </c>
      <c r="C14" s="406"/>
      <c r="D14" s="40"/>
      <c r="E14" s="41"/>
      <c r="F14" s="41"/>
      <c r="G14" s="41"/>
      <c r="H14" s="41"/>
      <c r="I14" s="41"/>
      <c r="J14" s="41"/>
      <c r="K14" s="41"/>
      <c r="L14" s="41"/>
      <c r="M14" s="116"/>
      <c r="N14" s="117"/>
      <c r="O14" s="107"/>
      <c r="P14" s="174"/>
    </row>
    <row r="15" spans="1:16" ht="16.5" x14ac:dyDescent="0.45">
      <c r="A15" s="173"/>
      <c r="B15" s="104"/>
      <c r="C15" s="42" t="s">
        <v>70</v>
      </c>
      <c r="D15" s="40" t="s">
        <v>126</v>
      </c>
      <c r="E15" s="41">
        <f>Eiche!N17</f>
        <v>0</v>
      </c>
      <c r="F15" s="41">
        <f>Buche!N17</f>
        <v>0</v>
      </c>
      <c r="G15" s="41">
        <f>ALh!N17</f>
        <v>0</v>
      </c>
      <c r="H15" s="41">
        <f>ALn!N17</f>
        <v>0</v>
      </c>
      <c r="I15" s="41">
        <f>Fichte!N17</f>
        <v>0</v>
      </c>
      <c r="J15" s="41">
        <f>Douglasie!N17</f>
        <v>0</v>
      </c>
      <c r="K15" s="41">
        <f>Kiefer!N17</f>
        <v>0</v>
      </c>
      <c r="L15" s="41">
        <f>Lärche!N17</f>
        <v>0</v>
      </c>
      <c r="M15" s="116">
        <f t="shared" si="0"/>
        <v>0</v>
      </c>
      <c r="N15" s="117">
        <f>SUMPRODUCT($E$8:$L$8,E15:L15)</f>
        <v>0</v>
      </c>
      <c r="O15" s="109" t="s">
        <v>127</v>
      </c>
      <c r="P15" s="174"/>
    </row>
    <row r="16" spans="1:16" x14ac:dyDescent="0.35">
      <c r="A16" s="173"/>
      <c r="B16" s="104"/>
      <c r="C16" s="42"/>
      <c r="D16" s="40"/>
      <c r="E16" s="41"/>
      <c r="F16" s="41"/>
      <c r="G16" s="41"/>
      <c r="H16" s="41"/>
      <c r="I16" s="41"/>
      <c r="J16" s="41"/>
      <c r="K16" s="41"/>
      <c r="L16" s="41"/>
      <c r="M16" s="116"/>
      <c r="N16" s="117"/>
      <c r="O16" s="109"/>
      <c r="P16" s="174"/>
    </row>
    <row r="17" spans="1:16" ht="16.5" x14ac:dyDescent="0.45">
      <c r="A17" s="173"/>
      <c r="B17" s="104"/>
      <c r="C17" s="42" t="s">
        <v>72</v>
      </c>
      <c r="D17" s="40" t="s">
        <v>126</v>
      </c>
      <c r="E17" s="41">
        <f>Eiche!N18</f>
        <v>0</v>
      </c>
      <c r="F17" s="41">
        <f>Buche!N18</f>
        <v>0</v>
      </c>
      <c r="G17" s="41">
        <f>ALh!N18</f>
        <v>0</v>
      </c>
      <c r="H17" s="41">
        <f>ALn!N18</f>
        <v>0</v>
      </c>
      <c r="I17" s="41">
        <f>Fichte!N18</f>
        <v>0</v>
      </c>
      <c r="J17" s="41">
        <f>Douglasie!N18</f>
        <v>0</v>
      </c>
      <c r="K17" s="41">
        <f>Kiefer!N18</f>
        <v>0</v>
      </c>
      <c r="L17" s="41">
        <f>Lärche!N18</f>
        <v>0</v>
      </c>
      <c r="M17" s="116">
        <f t="shared" si="0"/>
        <v>0</v>
      </c>
      <c r="N17" s="117">
        <f>SUMPRODUCT($E$8:$L$8,E17:L17)</f>
        <v>0</v>
      </c>
      <c r="O17" s="110" t="s">
        <v>127</v>
      </c>
      <c r="P17" s="174"/>
    </row>
    <row r="18" spans="1:16" ht="16.5" x14ac:dyDescent="0.45">
      <c r="A18" s="173"/>
      <c r="B18" s="57"/>
      <c r="C18" s="42" t="s">
        <v>74</v>
      </c>
      <c r="D18" s="40" t="s">
        <v>126</v>
      </c>
      <c r="E18" s="41">
        <f>Eiche!N19</f>
        <v>0</v>
      </c>
      <c r="F18" s="41">
        <f>Buche!N19</f>
        <v>0</v>
      </c>
      <c r="G18" s="41">
        <f>ALh!N19</f>
        <v>0</v>
      </c>
      <c r="H18" s="41">
        <f>ALn!N19</f>
        <v>0</v>
      </c>
      <c r="I18" s="41">
        <f>Fichte!N19</f>
        <v>0</v>
      </c>
      <c r="J18" s="41">
        <f>Douglasie!N19</f>
        <v>0</v>
      </c>
      <c r="K18" s="41">
        <f>Kiefer!N19</f>
        <v>0</v>
      </c>
      <c r="L18" s="41">
        <f>Lärche!N19</f>
        <v>0</v>
      </c>
      <c r="M18" s="116">
        <f t="shared" si="0"/>
        <v>0</v>
      </c>
      <c r="N18" s="117">
        <f>SUMPRODUCT($E$8:$L$8,E18:L18)</f>
        <v>0</v>
      </c>
      <c r="O18" s="110" t="s">
        <v>127</v>
      </c>
      <c r="P18" s="174"/>
    </row>
    <row r="19" spans="1:16" s="139" customFormat="1" x14ac:dyDescent="0.35">
      <c r="A19" s="173"/>
      <c r="B19" s="57"/>
      <c r="C19" s="42"/>
      <c r="D19" s="40"/>
      <c r="E19" s="41"/>
      <c r="F19" s="41"/>
      <c r="G19" s="41"/>
      <c r="H19" s="41"/>
      <c r="I19" s="41"/>
      <c r="J19" s="41"/>
      <c r="K19" s="41"/>
      <c r="L19" s="41"/>
      <c r="M19" s="116"/>
      <c r="N19" s="117"/>
      <c r="O19" s="110"/>
      <c r="P19" s="174"/>
    </row>
    <row r="20" spans="1:16" x14ac:dyDescent="0.35">
      <c r="A20" s="173"/>
      <c r="B20" s="57"/>
      <c r="C20" s="42"/>
      <c r="D20" s="40"/>
      <c r="E20" s="41"/>
      <c r="F20" s="41"/>
      <c r="G20" s="41"/>
      <c r="H20" s="41"/>
      <c r="I20" s="41"/>
      <c r="J20" s="41"/>
      <c r="K20" s="41"/>
      <c r="L20" s="41"/>
      <c r="M20" s="116"/>
      <c r="N20" s="117"/>
      <c r="O20" s="109"/>
      <c r="P20" s="174"/>
    </row>
    <row r="21" spans="1:16" ht="18.5" x14ac:dyDescent="0.45">
      <c r="A21" s="173"/>
      <c r="B21" s="405" t="s">
        <v>91</v>
      </c>
      <c r="C21" s="405"/>
      <c r="D21" s="405"/>
      <c r="E21" s="405"/>
      <c r="F21" s="405"/>
      <c r="G21" s="132"/>
      <c r="H21" s="132"/>
      <c r="I21" s="41"/>
      <c r="J21" s="41"/>
      <c r="K21" s="41"/>
      <c r="L21" s="41"/>
      <c r="M21" s="116"/>
      <c r="N21" s="117"/>
      <c r="O21" s="109"/>
      <c r="P21" s="174"/>
    </row>
    <row r="22" spans="1:16" s="139" customFormat="1" ht="18.5" x14ac:dyDescent="0.45">
      <c r="A22" s="173"/>
      <c r="B22" s="284"/>
      <c r="C22" s="284"/>
      <c r="D22" s="284"/>
      <c r="E22" s="284"/>
      <c r="F22" s="284"/>
      <c r="G22" s="132"/>
      <c r="H22" s="132"/>
      <c r="I22" s="41"/>
      <c r="J22" s="41"/>
      <c r="K22" s="41"/>
      <c r="L22" s="41"/>
      <c r="M22" s="116"/>
      <c r="N22" s="117"/>
      <c r="O22" s="109"/>
      <c r="P22" s="174"/>
    </row>
    <row r="23" spans="1:16" ht="16.5" x14ac:dyDescent="0.45">
      <c r="A23" s="173"/>
      <c r="B23" s="126" t="s">
        <v>128</v>
      </c>
      <c r="C23" s="46" t="s">
        <v>129</v>
      </c>
      <c r="D23" s="40" t="s">
        <v>126</v>
      </c>
      <c r="E23" s="58">
        <f>Eiche!N20</f>
        <v>0</v>
      </c>
      <c r="F23" s="58">
        <f>Buche!N20</f>
        <v>0</v>
      </c>
      <c r="G23" s="58">
        <f>ALh!N20</f>
        <v>0</v>
      </c>
      <c r="H23" s="58">
        <f>ALn!N20</f>
        <v>0</v>
      </c>
      <c r="I23" s="58">
        <f>Fichte!N20</f>
        <v>0</v>
      </c>
      <c r="J23" s="58">
        <f>Douglasie!N20</f>
        <v>0</v>
      </c>
      <c r="K23" s="58">
        <f>Kiefer!N20</f>
        <v>0</v>
      </c>
      <c r="L23" s="58">
        <f>Lärche!N20</f>
        <v>0</v>
      </c>
      <c r="M23" s="116">
        <f t="shared" si="0"/>
        <v>0</v>
      </c>
      <c r="N23" s="118">
        <f>SUMPRODUCT($E$8:$L$8,E23:L23)</f>
        <v>0</v>
      </c>
      <c r="O23" s="110" t="s">
        <v>127</v>
      </c>
      <c r="P23" s="174"/>
    </row>
    <row r="24" spans="1:16" x14ac:dyDescent="0.35">
      <c r="A24" s="173"/>
      <c r="B24" s="104"/>
      <c r="C24" s="42"/>
      <c r="D24" s="40"/>
      <c r="E24" s="41"/>
      <c r="F24" s="41"/>
      <c r="G24" s="41"/>
      <c r="H24" s="41"/>
      <c r="I24" s="41"/>
      <c r="J24" s="41"/>
      <c r="K24" s="41"/>
      <c r="L24" s="41"/>
      <c r="M24" s="116"/>
      <c r="N24" s="117"/>
      <c r="O24" s="109"/>
      <c r="P24" s="174"/>
    </row>
    <row r="25" spans="1:16" ht="16.5" x14ac:dyDescent="0.45">
      <c r="A25" s="173"/>
      <c r="B25" s="126" t="s">
        <v>130</v>
      </c>
      <c r="C25" s="47" t="s">
        <v>129</v>
      </c>
      <c r="D25" s="40" t="s">
        <v>126</v>
      </c>
      <c r="E25" s="58">
        <f>Eiche!N28</f>
        <v>0</v>
      </c>
      <c r="F25" s="58">
        <f>Buche!N28</f>
        <v>0</v>
      </c>
      <c r="G25" s="58">
        <f>ALh!N28</f>
        <v>0</v>
      </c>
      <c r="H25" s="58">
        <f>ALn!N28</f>
        <v>0</v>
      </c>
      <c r="I25" s="58">
        <f>Fichte!N28</f>
        <v>0</v>
      </c>
      <c r="J25" s="58">
        <f>Douglasie!N28</f>
        <v>0</v>
      </c>
      <c r="K25" s="58">
        <f>Kiefer!N28</f>
        <v>0</v>
      </c>
      <c r="L25" s="58">
        <f>Lärche!N28</f>
        <v>0</v>
      </c>
      <c r="M25" s="116">
        <f t="shared" si="0"/>
        <v>0</v>
      </c>
      <c r="N25" s="118">
        <f>SUMPRODUCT($E$8:$L$8,E25:L25)</f>
        <v>0</v>
      </c>
      <c r="O25" s="110" t="s">
        <v>127</v>
      </c>
      <c r="P25" s="174"/>
    </row>
    <row r="26" spans="1:16" x14ac:dyDescent="0.35">
      <c r="A26" s="173"/>
      <c r="B26" s="104"/>
      <c r="C26" s="42"/>
      <c r="D26" s="40"/>
      <c r="E26" s="41"/>
      <c r="F26" s="41"/>
      <c r="G26" s="41"/>
      <c r="H26" s="41"/>
      <c r="I26" s="41"/>
      <c r="J26" s="41"/>
      <c r="K26" s="41"/>
      <c r="L26" s="41"/>
      <c r="M26" s="116"/>
      <c r="N26" s="117"/>
      <c r="O26" s="283"/>
      <c r="P26" s="174"/>
    </row>
    <row r="27" spans="1:16" x14ac:dyDescent="0.35">
      <c r="A27" s="173"/>
      <c r="B27" s="126" t="s">
        <v>131</v>
      </c>
      <c r="C27" s="42" t="s">
        <v>132</v>
      </c>
      <c r="D27" s="40"/>
      <c r="E27" s="41"/>
      <c r="F27" s="41"/>
      <c r="G27" s="41"/>
      <c r="H27" s="41"/>
      <c r="I27" s="41"/>
      <c r="J27" s="41"/>
      <c r="K27" s="41"/>
      <c r="L27" s="41"/>
      <c r="M27" s="116"/>
      <c r="N27" s="117"/>
      <c r="O27" s="283"/>
      <c r="P27" s="174"/>
    </row>
    <row r="28" spans="1:16" ht="16.5" x14ac:dyDescent="0.45">
      <c r="A28" s="173"/>
      <c r="B28" s="104"/>
      <c r="C28" s="45" t="s">
        <v>133</v>
      </c>
      <c r="D28" s="40" t="s">
        <v>126</v>
      </c>
      <c r="E28" s="41">
        <f>Eiche!$N$32</f>
        <v>0</v>
      </c>
      <c r="F28" s="41">
        <f>Buche!$N$32</f>
        <v>0</v>
      </c>
      <c r="G28" s="41">
        <f>ALh!$N$32</f>
        <v>0</v>
      </c>
      <c r="H28" s="41">
        <f>ALn!$N$32</f>
        <v>0</v>
      </c>
      <c r="I28" s="41">
        <f>Fichte!$N$32</f>
        <v>0</v>
      </c>
      <c r="J28" s="41">
        <f>Douglasie!$N$32</f>
        <v>0</v>
      </c>
      <c r="K28" s="41">
        <f>Kiefer!$N$32</f>
        <v>0</v>
      </c>
      <c r="L28" s="41">
        <f>Lärche!$N$32</f>
        <v>0</v>
      </c>
      <c r="M28" s="116">
        <f t="shared" si="0"/>
        <v>0</v>
      </c>
      <c r="N28" s="117">
        <f t="shared" ref="N28:N33" si="1">SUMPRODUCT($E$8:$L$8,E28:L28)</f>
        <v>0</v>
      </c>
      <c r="O28" s="110" t="s">
        <v>127</v>
      </c>
      <c r="P28" s="174"/>
    </row>
    <row r="29" spans="1:16" ht="16.5" x14ac:dyDescent="0.45">
      <c r="A29" s="173"/>
      <c r="B29" s="104"/>
      <c r="C29" s="45" t="s">
        <v>134</v>
      </c>
      <c r="D29" s="40" t="s">
        <v>126</v>
      </c>
      <c r="E29" s="41">
        <f>Eiche!$N$33</f>
        <v>0</v>
      </c>
      <c r="F29" s="41">
        <f>Buche!$N$33</f>
        <v>0</v>
      </c>
      <c r="G29" s="41">
        <f>ALh!$N$33</f>
        <v>0</v>
      </c>
      <c r="H29" s="41">
        <f>ALn!$N$33</f>
        <v>0</v>
      </c>
      <c r="I29" s="41">
        <f>Fichte!$N$33</f>
        <v>0</v>
      </c>
      <c r="J29" s="41">
        <f>Douglasie!$N$33</f>
        <v>0</v>
      </c>
      <c r="K29" s="41">
        <f>Kiefer!$N$33</f>
        <v>0</v>
      </c>
      <c r="L29" s="41">
        <f>Lärche!$N$33</f>
        <v>0</v>
      </c>
      <c r="M29" s="116">
        <f>IF($N$8=0,0,N29/$N$8)</f>
        <v>0</v>
      </c>
      <c r="N29" s="117">
        <f>SUMPRODUCT($E$8:$L$8,E29:L29)</f>
        <v>0</v>
      </c>
      <c r="O29" s="110" t="s">
        <v>127</v>
      </c>
      <c r="P29" s="174"/>
    </row>
    <row r="30" spans="1:16" ht="16.5" x14ac:dyDescent="0.45">
      <c r="A30" s="173"/>
      <c r="B30" s="104"/>
      <c r="C30" s="45" t="s">
        <v>135</v>
      </c>
      <c r="D30" s="40" t="s">
        <v>126</v>
      </c>
      <c r="E30" s="41">
        <f>Eiche!$N$34</f>
        <v>0</v>
      </c>
      <c r="F30" s="41">
        <f>Buche!$N$34</f>
        <v>0</v>
      </c>
      <c r="G30" s="41">
        <f>ALh!$N$34</f>
        <v>0</v>
      </c>
      <c r="H30" s="41">
        <f>ALn!$N$34</f>
        <v>0</v>
      </c>
      <c r="I30" s="41">
        <f>Fichte!$N$34</f>
        <v>0</v>
      </c>
      <c r="J30" s="41">
        <f>Douglasie!$N$34</f>
        <v>0</v>
      </c>
      <c r="K30" s="41">
        <f>Kiefer!$N$34</f>
        <v>0</v>
      </c>
      <c r="L30" s="41">
        <f>Lärche!$N$34</f>
        <v>0</v>
      </c>
      <c r="M30" s="116">
        <f t="shared" si="0"/>
        <v>0</v>
      </c>
      <c r="N30" s="117">
        <f t="shared" si="1"/>
        <v>0</v>
      </c>
      <c r="O30" s="110" t="s">
        <v>127</v>
      </c>
      <c r="P30" s="174"/>
    </row>
    <row r="31" spans="1:16" ht="16.5" x14ac:dyDescent="0.45">
      <c r="A31" s="173"/>
      <c r="B31" s="104"/>
      <c r="C31" s="42" t="s">
        <v>136</v>
      </c>
      <c r="D31" s="40" t="s">
        <v>126</v>
      </c>
      <c r="E31" s="41">
        <f>Eiche!$N$35</f>
        <v>0</v>
      </c>
      <c r="F31" s="41">
        <f>Buche!$N$35</f>
        <v>0</v>
      </c>
      <c r="G31" s="41">
        <f>ALh!$N$35</f>
        <v>0</v>
      </c>
      <c r="H31" s="41">
        <f>ALn!$N$35</f>
        <v>0</v>
      </c>
      <c r="I31" s="41">
        <f>Fichte!$N$35</f>
        <v>0</v>
      </c>
      <c r="J31" s="41">
        <f>Douglasie!$N$35</f>
        <v>0</v>
      </c>
      <c r="K31" s="41">
        <f>Kiefer!$N$35</f>
        <v>0</v>
      </c>
      <c r="L31" s="41">
        <f>Lärche!$N$35</f>
        <v>0</v>
      </c>
      <c r="M31" s="116">
        <f>IF($N$8=0,0,N31/$N$8)</f>
        <v>0</v>
      </c>
      <c r="N31" s="117">
        <f>SUMPRODUCT($E$8:$L$8,E31:L31)</f>
        <v>0</v>
      </c>
      <c r="O31" s="110" t="s">
        <v>127</v>
      </c>
      <c r="P31" s="174"/>
    </row>
    <row r="32" spans="1:16" ht="16.5" x14ac:dyDescent="0.45">
      <c r="A32" s="173"/>
      <c r="B32" s="138"/>
      <c r="C32" s="237" t="s">
        <v>137</v>
      </c>
      <c r="D32" s="40" t="s">
        <v>126</v>
      </c>
      <c r="E32" s="41">
        <f>Eiche!$N$36</f>
        <v>0</v>
      </c>
      <c r="F32" s="41">
        <f>Buche!$N$36</f>
        <v>0</v>
      </c>
      <c r="G32" s="41">
        <f>ALh!$N$36</f>
        <v>0</v>
      </c>
      <c r="H32" s="41">
        <f>ALn!$N$36</f>
        <v>0</v>
      </c>
      <c r="I32" s="41">
        <f>Fichte!$N$36</f>
        <v>0</v>
      </c>
      <c r="J32" s="41">
        <f>Douglasie!$N$36</f>
        <v>0</v>
      </c>
      <c r="K32" s="41">
        <f>Kiefer!$N$36</f>
        <v>0</v>
      </c>
      <c r="L32" s="41">
        <f>Lärche!$N$36</f>
        <v>0</v>
      </c>
      <c r="M32" s="116">
        <f>IF($N$8=0,0,N32/$N$8)</f>
        <v>0</v>
      </c>
      <c r="N32" s="117">
        <f>SUMPRODUCT($E$8:$L$8,E32:L32)</f>
        <v>0</v>
      </c>
      <c r="O32" s="110" t="s">
        <v>127</v>
      </c>
      <c r="P32" s="174"/>
    </row>
    <row r="33" spans="1:17" ht="16.5" x14ac:dyDescent="0.45">
      <c r="A33" s="173"/>
      <c r="B33" s="104"/>
      <c r="C33" s="45" t="s">
        <v>138</v>
      </c>
      <c r="D33" s="40" t="s">
        <v>126</v>
      </c>
      <c r="E33" s="41">
        <f>Eiche!$N$37</f>
        <v>0</v>
      </c>
      <c r="F33" s="41">
        <f>Buche!$N$37</f>
        <v>0</v>
      </c>
      <c r="G33" s="41">
        <f>ALh!$N$37</f>
        <v>0</v>
      </c>
      <c r="H33" s="41">
        <f>ALn!$N$37</f>
        <v>0</v>
      </c>
      <c r="I33" s="41">
        <f>Fichte!$N$37</f>
        <v>0</v>
      </c>
      <c r="J33" s="41">
        <f>Douglasie!$N$37</f>
        <v>0</v>
      </c>
      <c r="K33" s="41">
        <f>Kiefer!$N$37</f>
        <v>0</v>
      </c>
      <c r="L33" s="41">
        <f>+Lärche!$N$37</f>
        <v>0</v>
      </c>
      <c r="M33" s="116">
        <f t="shared" si="0"/>
        <v>0</v>
      </c>
      <c r="N33" s="117">
        <f t="shared" si="1"/>
        <v>0</v>
      </c>
      <c r="O33" s="110" t="s">
        <v>127</v>
      </c>
      <c r="P33" s="174"/>
      <c r="Q33" s="139"/>
    </row>
    <row r="34" spans="1:17" ht="16.5" x14ac:dyDescent="0.45">
      <c r="A34" s="173"/>
      <c r="B34" s="104"/>
      <c r="C34" s="46" t="s">
        <v>139</v>
      </c>
      <c r="D34" s="40" t="s">
        <v>126</v>
      </c>
      <c r="E34" s="58">
        <f t="shared" ref="E34:L34" si="2">SUM(E28:E33)</f>
        <v>0</v>
      </c>
      <c r="F34" s="58">
        <f t="shared" si="2"/>
        <v>0</v>
      </c>
      <c r="G34" s="58">
        <f t="shared" si="2"/>
        <v>0</v>
      </c>
      <c r="H34" s="58">
        <f t="shared" si="2"/>
        <v>0</v>
      </c>
      <c r="I34" s="58">
        <f t="shared" si="2"/>
        <v>0</v>
      </c>
      <c r="J34" s="58">
        <f t="shared" si="2"/>
        <v>0</v>
      </c>
      <c r="K34" s="58">
        <f t="shared" si="2"/>
        <v>0</v>
      </c>
      <c r="L34" s="58">
        <f t="shared" si="2"/>
        <v>0</v>
      </c>
      <c r="M34" s="116">
        <f t="shared" si="0"/>
        <v>0</v>
      </c>
      <c r="N34" s="118">
        <f>SUMPRODUCT($E$8:$L$8,E34:L34)</f>
        <v>0</v>
      </c>
      <c r="O34" s="110" t="s">
        <v>127</v>
      </c>
      <c r="P34" s="174"/>
      <c r="Q34" s="9"/>
    </row>
    <row r="35" spans="1:17" s="13" customFormat="1" x14ac:dyDescent="0.35">
      <c r="A35" s="173"/>
      <c r="B35" s="104"/>
      <c r="C35" s="46"/>
      <c r="D35" s="40"/>
      <c r="E35" s="58"/>
      <c r="F35" s="58"/>
      <c r="G35" s="58"/>
      <c r="H35" s="58"/>
      <c r="I35" s="58"/>
      <c r="J35" s="58"/>
      <c r="K35" s="58"/>
      <c r="L35" s="58"/>
      <c r="M35" s="116"/>
      <c r="N35" s="119"/>
      <c r="O35" s="111"/>
      <c r="P35" s="174"/>
      <c r="Q35" s="97"/>
    </row>
    <row r="36" spans="1:17" ht="17" thickBot="1" x14ac:dyDescent="0.5">
      <c r="A36" s="173"/>
      <c r="B36" s="402" t="s">
        <v>140</v>
      </c>
      <c r="C36" s="402"/>
      <c r="D36" s="101" t="s">
        <v>141</v>
      </c>
      <c r="E36" s="102">
        <f t="shared" ref="E36:L36" si="3">E23+E25+E34</f>
        <v>0</v>
      </c>
      <c r="F36" s="102">
        <f t="shared" si="3"/>
        <v>0</v>
      </c>
      <c r="G36" s="102">
        <f t="shared" si="3"/>
        <v>0</v>
      </c>
      <c r="H36" s="102">
        <f t="shared" si="3"/>
        <v>0</v>
      </c>
      <c r="I36" s="102">
        <f t="shared" si="3"/>
        <v>0</v>
      </c>
      <c r="J36" s="102">
        <f t="shared" si="3"/>
        <v>0</v>
      </c>
      <c r="K36" s="102">
        <f t="shared" si="3"/>
        <v>0</v>
      </c>
      <c r="L36" s="102">
        <f t="shared" si="3"/>
        <v>0</v>
      </c>
      <c r="M36" s="168">
        <f>IF($N$8=0,0,N36/$N$8)</f>
        <v>0</v>
      </c>
      <c r="N36" s="120">
        <f>N23+N25+N34</f>
        <v>0</v>
      </c>
      <c r="O36" s="113" t="s">
        <v>127</v>
      </c>
      <c r="P36" s="174"/>
      <c r="Q36" s="9"/>
    </row>
    <row r="37" spans="1:17" s="13" customFormat="1" ht="6.75" customHeight="1" thickTop="1" x14ac:dyDescent="0.35">
      <c r="A37" s="238"/>
      <c r="B37" s="239"/>
      <c r="C37" s="239"/>
      <c r="D37" s="240"/>
      <c r="E37" s="241"/>
      <c r="F37" s="241"/>
      <c r="G37" s="241"/>
      <c r="H37" s="241"/>
      <c r="I37" s="241"/>
      <c r="J37" s="241"/>
      <c r="K37" s="241"/>
      <c r="L37" s="241"/>
      <c r="M37" s="242"/>
      <c r="N37" s="243"/>
      <c r="O37" s="243"/>
      <c r="P37" s="244"/>
      <c r="Q37" s="139"/>
    </row>
    <row r="38" spans="1:17" s="139" customFormat="1" ht="6.75" customHeight="1" x14ac:dyDescent="0.35">
      <c r="A38" s="138"/>
      <c r="B38" s="227"/>
      <c r="C38" s="227"/>
      <c r="D38" s="228"/>
      <c r="E38" s="229"/>
      <c r="F38" s="229"/>
      <c r="G38" s="229"/>
      <c r="H38" s="229"/>
      <c r="I38" s="229"/>
      <c r="J38" s="229"/>
      <c r="K38" s="229"/>
      <c r="L38" s="229"/>
      <c r="M38" s="230"/>
      <c r="N38" s="231"/>
      <c r="O38" s="231"/>
      <c r="P38" s="138"/>
    </row>
    <row r="39" spans="1:17" x14ac:dyDescent="0.35">
      <c r="A39" s="139"/>
      <c r="B39" s="138"/>
      <c r="C39" s="138"/>
      <c r="D39" s="138"/>
      <c r="E39" s="138"/>
      <c r="F39" s="138"/>
      <c r="G39" s="138"/>
      <c r="H39" s="138"/>
      <c r="I39" s="138"/>
      <c r="J39" s="138"/>
      <c r="K39" s="138"/>
      <c r="L39" s="24"/>
      <c r="M39" s="339" t="str">
        <f>Eiche!A47</f>
        <v>Klimarechner DFWR, Stand: 21.06.2018</v>
      </c>
      <c r="N39" s="339"/>
      <c r="O39" s="339"/>
      <c r="P39" s="139"/>
      <c r="Q39" s="139"/>
    </row>
    <row r="41" spans="1:17" x14ac:dyDescent="0.35">
      <c r="A41" s="139"/>
      <c r="B41" s="139"/>
      <c r="C41" s="139"/>
      <c r="D41" s="139"/>
      <c r="E41" s="139"/>
      <c r="F41" s="139"/>
      <c r="G41" s="139"/>
      <c r="H41" s="139"/>
      <c r="I41" s="139"/>
      <c r="J41" s="139"/>
      <c r="K41" s="98"/>
      <c r="L41" s="139"/>
      <c r="M41" s="139"/>
      <c r="N41" s="139"/>
      <c r="O41" s="139"/>
      <c r="P41" s="139"/>
      <c r="Q41" s="139"/>
    </row>
  </sheetData>
  <sheetProtection algorithmName="SHA-512" hashValue="bk6lsHJ6l3bFkvR6vd3VjQnZoADmNflmVBsdnbFDxdOJN9FxhTMtMWJXbYvcOfKjZNwoBVjcXJR4aD3yoX8VHg==" saltValue="g6DA2gJO/DdO7fvJ0+tYJg==" spinCount="100000" sheet="1" objects="1" scenarios="1"/>
  <mergeCells count="10">
    <mergeCell ref="M39:O39"/>
    <mergeCell ref="N2:O2"/>
    <mergeCell ref="M5:M7"/>
    <mergeCell ref="N5:O7"/>
    <mergeCell ref="B36:C36"/>
    <mergeCell ref="B7:C7"/>
    <mergeCell ref="K2:M2"/>
    <mergeCell ref="B21:F21"/>
    <mergeCell ref="B14:C14"/>
    <mergeCell ref="B2:J2"/>
  </mergeCells>
  <pageMargins left="0.54166666666666663" right="0.7" top="0.78740157499999996" bottom="0.78740157499999996" header="0.3" footer="0.3"/>
  <pageSetup paperSize="9" scale="7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33"/>
    <pageSetUpPr fitToPage="1"/>
  </sheetPr>
  <dimension ref="A1:P55"/>
  <sheetViews>
    <sheetView zoomScaleNormal="100" workbookViewId="0">
      <selection activeCell="D49" sqref="D49"/>
    </sheetView>
  </sheetViews>
  <sheetFormatPr baseColWidth="10" defaultColWidth="12.7265625" defaultRowHeight="14.5" x14ac:dyDescent="0.35"/>
  <cols>
    <col min="1" max="1" width="35.7265625" customWidth="1"/>
    <col min="2" max="14" width="12.7265625" customWidth="1"/>
  </cols>
  <sheetData>
    <row r="1" spans="1:16" ht="23.5" x14ac:dyDescent="0.55000000000000004">
      <c r="A1" s="10" t="s">
        <v>49</v>
      </c>
      <c r="B1" s="11"/>
      <c r="C1" s="11"/>
      <c r="D1" s="139"/>
      <c r="E1" s="139"/>
      <c r="F1" s="2"/>
      <c r="G1" s="139"/>
      <c r="H1" s="139"/>
      <c r="I1" s="139"/>
      <c r="J1" s="139"/>
      <c r="K1" s="139"/>
      <c r="L1" s="139"/>
      <c r="M1" s="139"/>
      <c r="N1" s="139"/>
      <c r="O1" s="139"/>
      <c r="P1" s="139"/>
    </row>
    <row r="3" spans="1:16" ht="21" x14ac:dyDescent="0.5">
      <c r="A3" s="408" t="s">
        <v>142</v>
      </c>
      <c r="B3" s="408"/>
      <c r="C3" s="139"/>
      <c r="D3" s="139"/>
      <c r="E3" s="139"/>
      <c r="F3" s="139"/>
      <c r="G3" s="139"/>
      <c r="H3" s="139"/>
      <c r="I3" s="139"/>
      <c r="J3" s="139"/>
      <c r="K3" s="139"/>
      <c r="L3" s="139"/>
      <c r="M3" s="139"/>
      <c r="N3" s="139"/>
      <c r="O3" s="139"/>
      <c r="P3" s="139"/>
    </row>
    <row r="4" spans="1:16" x14ac:dyDescent="0.35">
      <c r="A4" s="12"/>
      <c r="B4" s="139"/>
      <c r="C4" s="139"/>
      <c r="D4" s="139"/>
      <c r="E4" s="139"/>
      <c r="F4" s="139"/>
      <c r="G4" s="139"/>
      <c r="H4" s="139"/>
      <c r="I4" s="139"/>
      <c r="J4" s="139"/>
      <c r="K4" s="139"/>
      <c r="L4" s="139"/>
      <c r="M4" s="139"/>
      <c r="N4" s="139"/>
      <c r="O4" s="139"/>
      <c r="P4" s="14"/>
    </row>
    <row r="5" spans="1:16" x14ac:dyDescent="0.35">
      <c r="A5" s="14" t="str">
        <f>Eingabe!$A$10</f>
        <v>Altersklasse</v>
      </c>
      <c r="B5" s="87" t="str">
        <f>Eingabe!$B$10</f>
        <v>[Jahre]</v>
      </c>
      <c r="C5" s="28" t="s">
        <v>53</v>
      </c>
      <c r="D5" s="89" t="str">
        <f>"1-20"</f>
        <v>1-20</v>
      </c>
      <c r="E5" s="28" t="s">
        <v>55</v>
      </c>
      <c r="F5" s="28" t="s">
        <v>56</v>
      </c>
      <c r="G5" s="28" t="s">
        <v>57</v>
      </c>
      <c r="H5" s="28" t="s">
        <v>58</v>
      </c>
      <c r="I5" s="28" t="s">
        <v>59</v>
      </c>
      <c r="J5" s="28" t="s">
        <v>60</v>
      </c>
      <c r="K5" s="28" t="s">
        <v>61</v>
      </c>
      <c r="L5" s="28" t="s">
        <v>62</v>
      </c>
      <c r="M5" s="15" t="s">
        <v>63</v>
      </c>
      <c r="N5" s="15" t="s">
        <v>143</v>
      </c>
      <c r="O5" s="139"/>
      <c r="P5" s="14"/>
    </row>
    <row r="6" spans="1:16" x14ac:dyDescent="0.35">
      <c r="A6" s="14" t="str">
        <f>Eingabe!$A$12</f>
        <v>Holzboden</v>
      </c>
      <c r="B6" s="88" t="str">
        <f>Eingabe!$B$12</f>
        <v>[ha]</v>
      </c>
      <c r="C6" s="16">
        <f>Eingabe!C12</f>
        <v>0</v>
      </c>
      <c r="D6" s="16">
        <f>Eingabe!D12</f>
        <v>0</v>
      </c>
      <c r="E6" s="16">
        <f>Eingabe!E12</f>
        <v>0</v>
      </c>
      <c r="F6" s="16">
        <f>Eingabe!F12</f>
        <v>0</v>
      </c>
      <c r="G6" s="16">
        <f>Eingabe!G12</f>
        <v>0</v>
      </c>
      <c r="H6" s="16">
        <f>Eingabe!H12</f>
        <v>0</v>
      </c>
      <c r="I6" s="16">
        <f>Eingabe!I12</f>
        <v>0</v>
      </c>
      <c r="J6" s="16">
        <f>Eingabe!J12</f>
        <v>0</v>
      </c>
      <c r="K6" s="16">
        <f>Eingabe!K12</f>
        <v>0</v>
      </c>
      <c r="L6" s="16">
        <f>Eingabe!L12</f>
        <v>0</v>
      </c>
      <c r="M6" s="16">
        <f>SUM(C6:L6)</f>
        <v>0</v>
      </c>
      <c r="N6" s="16"/>
      <c r="O6" s="139"/>
      <c r="P6" s="14"/>
    </row>
    <row r="7" spans="1:16" x14ac:dyDescent="0.35">
      <c r="A7" s="14" t="str">
        <f>Eingabe!$A$11</f>
        <v>Mittlerer BHD*</v>
      </c>
      <c r="B7" s="88" t="str">
        <f>Eingabe!$B$11</f>
        <v>[cm]</v>
      </c>
      <c r="C7" s="18" t="s">
        <v>67</v>
      </c>
      <c r="D7" s="16">
        <f>Eingabe!D11</f>
        <v>10.328938379958799</v>
      </c>
      <c r="E7" s="16">
        <f>Eingabe!E11</f>
        <v>13.570243634286417</v>
      </c>
      <c r="F7" s="16">
        <f>Eingabe!F11</f>
        <v>22.212407316992174</v>
      </c>
      <c r="G7" s="16">
        <f>Eingabe!G11</f>
        <v>27.312162960283715</v>
      </c>
      <c r="H7" s="16">
        <f>Eingabe!H11</f>
        <v>34.128744728412677</v>
      </c>
      <c r="I7" s="16">
        <f>Eingabe!I11</f>
        <v>40.527970274357514</v>
      </c>
      <c r="J7" s="16">
        <f>Eingabe!J11</f>
        <v>45.456831314982054</v>
      </c>
      <c r="K7" s="16">
        <f>Eingabe!K11</f>
        <v>50.356200183489662</v>
      </c>
      <c r="L7" s="16">
        <f>Eingabe!L11</f>
        <v>60.105880847549308</v>
      </c>
      <c r="M7" s="16"/>
      <c r="N7" s="16"/>
      <c r="O7" s="139"/>
      <c r="P7" s="14"/>
    </row>
    <row r="8" spans="1:16" x14ac:dyDescent="0.35">
      <c r="A8" s="14" t="str">
        <f>Eingabe!$A$13</f>
        <v>Vorrat Derbholz</v>
      </c>
      <c r="B8" s="88" t="str">
        <f>Eingabe!$B$13</f>
        <v>[Vfm]</v>
      </c>
      <c r="C8" s="18" t="s">
        <v>67</v>
      </c>
      <c r="D8" s="16">
        <f>Eingabe!D13</f>
        <v>0</v>
      </c>
      <c r="E8" s="16">
        <f>Eingabe!E13</f>
        <v>0</v>
      </c>
      <c r="F8" s="16">
        <f>Eingabe!F13</f>
        <v>0</v>
      </c>
      <c r="G8" s="16">
        <f>Eingabe!G13</f>
        <v>0</v>
      </c>
      <c r="H8" s="16">
        <f>Eingabe!H13</f>
        <v>0</v>
      </c>
      <c r="I8" s="16">
        <f>Eingabe!I13</f>
        <v>0</v>
      </c>
      <c r="J8" s="16">
        <f>Eingabe!J13</f>
        <v>0</v>
      </c>
      <c r="K8" s="16">
        <f>Eingabe!K13</f>
        <v>0</v>
      </c>
      <c r="L8" s="16">
        <f>Eingabe!L13</f>
        <v>0</v>
      </c>
      <c r="M8" s="16">
        <f>SUM(C8:L8)</f>
        <v>0</v>
      </c>
      <c r="N8" s="16">
        <f>IF($M$6=0,0,M8/$M$6)</f>
        <v>0</v>
      </c>
      <c r="O8" s="139"/>
      <c r="P8" s="14"/>
    </row>
    <row r="9" spans="1:16" x14ac:dyDescent="0.35">
      <c r="A9" s="14" t="str">
        <f>Eingabe!$A$14</f>
        <v>jährlicher Zuwachs Derbholz</v>
      </c>
      <c r="B9" s="88" t="str">
        <f>Eingabe!$B$14</f>
        <v>[Vfm/a]</v>
      </c>
      <c r="C9" s="18" t="s">
        <v>67</v>
      </c>
      <c r="D9" s="16">
        <f>Eingabe!D14</f>
        <v>0</v>
      </c>
      <c r="E9" s="16">
        <f>Eingabe!E14</f>
        <v>0</v>
      </c>
      <c r="F9" s="16">
        <f>Eingabe!F14</f>
        <v>0</v>
      </c>
      <c r="G9" s="16">
        <f>Eingabe!G14</f>
        <v>0</v>
      </c>
      <c r="H9" s="16">
        <f>Eingabe!H14</f>
        <v>0</v>
      </c>
      <c r="I9" s="16">
        <f>Eingabe!I14</f>
        <v>0</v>
      </c>
      <c r="J9" s="16">
        <f>Eingabe!J14</f>
        <v>0</v>
      </c>
      <c r="K9" s="16">
        <f>Eingabe!K14</f>
        <v>0</v>
      </c>
      <c r="L9" s="16">
        <f>Eingabe!L14</f>
        <v>0</v>
      </c>
      <c r="M9" s="16">
        <f>SUM(C9:L9)</f>
        <v>0</v>
      </c>
      <c r="N9" s="16">
        <f t="shared" ref="N9:N41" si="0">IF($M$6=0,0,M9/$M$6)</f>
        <v>0</v>
      </c>
      <c r="O9" s="139"/>
      <c r="P9" s="14"/>
    </row>
    <row r="10" spans="1:16" x14ac:dyDescent="0.35">
      <c r="A10" s="14" t="str">
        <f>Eingabe!$A$15</f>
        <v>geplante jährliche Nutzung</v>
      </c>
      <c r="B10" s="88" t="str">
        <f>Eingabe!$B$15</f>
        <v>[Efm/a]</v>
      </c>
      <c r="C10" s="18" t="s">
        <v>67</v>
      </c>
      <c r="D10" s="16">
        <f>Eingabe!D15</f>
        <v>0</v>
      </c>
      <c r="E10" s="16">
        <f>Eingabe!E15</f>
        <v>0</v>
      </c>
      <c r="F10" s="16">
        <f>Eingabe!F15</f>
        <v>0</v>
      </c>
      <c r="G10" s="16">
        <f>Eingabe!G15</f>
        <v>0</v>
      </c>
      <c r="H10" s="16">
        <f>Eingabe!H15</f>
        <v>0</v>
      </c>
      <c r="I10" s="16">
        <f>Eingabe!I15</f>
        <v>0</v>
      </c>
      <c r="J10" s="16">
        <f>Eingabe!J15</f>
        <v>0</v>
      </c>
      <c r="K10" s="16">
        <f>Eingabe!K15</f>
        <v>0</v>
      </c>
      <c r="L10" s="16">
        <f>Eingabe!L15</f>
        <v>0</v>
      </c>
      <c r="M10" s="16">
        <f>SUM(C10:L10)</f>
        <v>0</v>
      </c>
      <c r="N10" s="16">
        <f t="shared" si="0"/>
        <v>0</v>
      </c>
      <c r="O10" s="139"/>
      <c r="P10" s="139"/>
    </row>
    <row r="11" spans="1:16" x14ac:dyDescent="0.35">
      <c r="A11" s="14" t="str">
        <f>Eingabe!$A$15</f>
        <v>geplante jährliche Nutzung</v>
      </c>
      <c r="B11" s="88" t="s">
        <v>73</v>
      </c>
      <c r="C11" s="18" t="s">
        <v>67</v>
      </c>
      <c r="D11" s="18">
        <f>D10/Parameter!$C$29</f>
        <v>0</v>
      </c>
      <c r="E11" s="18">
        <f>E10/Parameter!$C$29</f>
        <v>0</v>
      </c>
      <c r="F11" s="18">
        <f>F10/Parameter!$C$29</f>
        <v>0</v>
      </c>
      <c r="G11" s="18">
        <f>G10/Parameter!$C$29</f>
        <v>0</v>
      </c>
      <c r="H11" s="18">
        <f>H10/Parameter!$C$29</f>
        <v>0</v>
      </c>
      <c r="I11" s="18">
        <f>I10/Parameter!$C$29</f>
        <v>0</v>
      </c>
      <c r="J11" s="18">
        <f>J10/Parameter!$C$29</f>
        <v>0</v>
      </c>
      <c r="K11" s="18">
        <f>K10/Parameter!$C$29</f>
        <v>0</v>
      </c>
      <c r="L11" s="18">
        <f>L10/Parameter!$C$29</f>
        <v>0</v>
      </c>
      <c r="M11" s="16">
        <f>SUM(C11:L11)</f>
        <v>0</v>
      </c>
      <c r="N11" s="16">
        <f t="shared" si="0"/>
        <v>0</v>
      </c>
      <c r="O11" s="139"/>
      <c r="P11" s="139"/>
    </row>
    <row r="12" spans="1:16" x14ac:dyDescent="0.35">
      <c r="A12" s="17"/>
      <c r="B12" s="139"/>
      <c r="C12" s="29"/>
      <c r="D12" s="18"/>
      <c r="E12" s="18"/>
      <c r="F12" s="18"/>
      <c r="G12" s="18"/>
      <c r="H12" s="18"/>
      <c r="I12" s="18"/>
      <c r="J12" s="18"/>
      <c r="K12" s="18"/>
      <c r="L12" s="18"/>
      <c r="M12" s="18"/>
      <c r="N12" s="16"/>
      <c r="O12" s="139"/>
      <c r="P12" s="139"/>
    </row>
    <row r="13" spans="1:16" x14ac:dyDescent="0.35">
      <c r="A13" s="17"/>
      <c r="B13" s="139"/>
      <c r="C13" s="29"/>
      <c r="D13" s="18"/>
      <c r="E13" s="18"/>
      <c r="F13" s="18"/>
      <c r="G13" s="18"/>
      <c r="H13" s="18"/>
      <c r="I13" s="18"/>
      <c r="J13" s="18"/>
      <c r="K13" s="18"/>
      <c r="L13" s="18"/>
      <c r="M13" s="18"/>
      <c r="N13" s="16"/>
      <c r="O13" s="139"/>
      <c r="P13" s="139"/>
    </row>
    <row r="14" spans="1:16" ht="21" x14ac:dyDescent="0.5">
      <c r="A14" s="134" t="s">
        <v>144</v>
      </c>
      <c r="B14" s="134"/>
      <c r="C14" s="29"/>
      <c r="D14" s="18"/>
      <c r="E14" s="18"/>
      <c r="F14" s="18"/>
      <c r="G14" s="18"/>
      <c r="H14" s="18"/>
      <c r="I14" s="18"/>
      <c r="J14" s="18"/>
      <c r="K14" s="18"/>
      <c r="L14" s="18"/>
      <c r="M14" s="18"/>
      <c r="N14" s="16"/>
      <c r="O14" s="139"/>
      <c r="P14" s="139"/>
    </row>
    <row r="15" spans="1:16" x14ac:dyDescent="0.35">
      <c r="A15" s="17"/>
      <c r="B15" s="139"/>
      <c r="C15" s="29"/>
      <c r="D15" s="18"/>
      <c r="E15" s="18"/>
      <c r="F15" s="18"/>
      <c r="G15" s="18"/>
      <c r="H15" s="18"/>
      <c r="I15" s="18"/>
      <c r="J15" s="18"/>
      <c r="K15" s="18"/>
      <c r="L15" s="18"/>
      <c r="M15" s="18"/>
      <c r="N15" s="16"/>
      <c r="O15" s="139"/>
      <c r="P15" s="23"/>
    </row>
    <row r="16" spans="1:16" x14ac:dyDescent="0.35">
      <c r="A16" s="19" t="s">
        <v>128</v>
      </c>
      <c r="B16" s="20"/>
      <c r="C16" s="29"/>
      <c r="D16" s="18"/>
      <c r="E16" s="18"/>
      <c r="F16" s="18"/>
      <c r="G16" s="18"/>
      <c r="H16" s="18"/>
      <c r="I16" s="18"/>
      <c r="J16" s="18"/>
      <c r="K16" s="18"/>
      <c r="L16" s="18"/>
      <c r="M16" s="18"/>
      <c r="N16" s="16"/>
      <c r="O16" s="139"/>
      <c r="P16" s="139"/>
    </row>
    <row r="17" spans="1:16" ht="16.5" x14ac:dyDescent="0.45">
      <c r="A17" s="127" t="s">
        <v>70</v>
      </c>
      <c r="B17" s="139" t="s">
        <v>145</v>
      </c>
      <c r="C17" s="18" t="s">
        <v>67</v>
      </c>
      <c r="D17" s="18">
        <f>IF(D8&gt;0,VLOOKUP($A$1,Parameter!$B$8:$C$15,2)*D8*Parameter!$C$21*Parameter!$C$22,0)</f>
        <v>0</v>
      </c>
      <c r="E17" s="18">
        <f>IF(E8&gt;0,VLOOKUP($A$1,Parameter!$B$8:$C$15,2)*E8*Parameter!$C$21*Parameter!$C$22,0)</f>
        <v>0</v>
      </c>
      <c r="F17" s="18">
        <f>IF(F8&gt;0,VLOOKUP($A$1,Parameter!$B$8:$C$15,2)*F8*Parameter!$C$21*Parameter!$C$22,0)</f>
        <v>0</v>
      </c>
      <c r="G17" s="18">
        <f>IF(G8&gt;0,VLOOKUP($A$1,Parameter!$B$8:$C$15,2)*G8*Parameter!$C$21*Parameter!$C$22,0)</f>
        <v>0</v>
      </c>
      <c r="H17" s="18">
        <f>IF(H8&gt;0,VLOOKUP($A$1,Parameter!$B$8:$C$15,2)*H8*Parameter!$C$21*Parameter!$C$22,0)</f>
        <v>0</v>
      </c>
      <c r="I17" s="18">
        <f>IF(I8&gt;0,VLOOKUP($A$1,Parameter!$B$8:$C$15,2)*I8*Parameter!$C$21*Parameter!$C$22,0)</f>
        <v>0</v>
      </c>
      <c r="J17" s="18">
        <f>IF(J8&gt;0,VLOOKUP($A$1,Parameter!$B$8:$C$15,2)*J8*Parameter!$C$21*Parameter!$C$22,0)</f>
        <v>0</v>
      </c>
      <c r="K17" s="18">
        <f>IF(K8&gt;0,VLOOKUP($A$1,Parameter!$B$8:$C$15,2)*K8*Parameter!$C$21*Parameter!$C$22,0)</f>
        <v>0</v>
      </c>
      <c r="L17" s="18">
        <f>IF(L8&gt;0,VLOOKUP($A$1,Parameter!$B$8:$C$15,2)*L8*Parameter!$C$21*Parameter!$C$22,0)</f>
        <v>0</v>
      </c>
      <c r="M17" s="18">
        <f>SUM(C17:L17)</f>
        <v>0</v>
      </c>
      <c r="N17" s="16">
        <f t="shared" si="0"/>
        <v>0</v>
      </c>
      <c r="O17" s="139"/>
      <c r="P17" s="139"/>
    </row>
    <row r="18" spans="1:16" ht="16.5" x14ac:dyDescent="0.45">
      <c r="A18" s="127" t="s">
        <v>72</v>
      </c>
      <c r="B18" s="139" t="s">
        <v>146</v>
      </c>
      <c r="C18" s="18" t="s">
        <v>67</v>
      </c>
      <c r="D18" s="18">
        <f>IF(D9&gt;0,VLOOKUP($A$1,Parameter!$B$8:$C$15,2)*D9*Parameter!$C$21*Parameter!$C$22,0)</f>
        <v>0</v>
      </c>
      <c r="E18" s="18">
        <f>IF(E9&gt;0,VLOOKUP($A$1,Parameter!$B$8:$C$15,2)*E9*Parameter!$C$21*Parameter!$C$22,0)</f>
        <v>0</v>
      </c>
      <c r="F18" s="18">
        <f>IF(F9&gt;0,VLOOKUP($A$1,Parameter!$B$8:$C$15,2)*F9*Parameter!$C$21*Parameter!$C$22,0)</f>
        <v>0</v>
      </c>
      <c r="G18" s="18">
        <f>IF(G9&gt;0,VLOOKUP($A$1,Parameter!$B$8:$C$15,2)*G9*Parameter!$C$21*Parameter!$C$22,0)</f>
        <v>0</v>
      </c>
      <c r="H18" s="18">
        <f>IF(H9&gt;0,VLOOKUP($A$1,Parameter!$B$8:$C$15,2)*H9*Parameter!$C$21*Parameter!$C$22,0)</f>
        <v>0</v>
      </c>
      <c r="I18" s="18">
        <f>IF(I9&gt;0,VLOOKUP($A$1,Parameter!$B$8:$C$15,2)*I9*Parameter!$C$21*Parameter!$C$22,0)</f>
        <v>0</v>
      </c>
      <c r="J18" s="18">
        <f>IF(J9&gt;0,VLOOKUP($A$1,Parameter!$B$8:$C$15,2)*J9*Parameter!$C$21*Parameter!$C$22,0)</f>
        <v>0</v>
      </c>
      <c r="K18" s="18">
        <f>IF(K9&gt;0,VLOOKUP($A$1,Parameter!$B$8:$C$15,2)*K9*Parameter!$C$21*Parameter!$C$22,0)</f>
        <v>0</v>
      </c>
      <c r="L18" s="18">
        <f>IF(L9&gt;0,VLOOKUP($A$1,Parameter!$B$8:$C$15,2)*L9*Parameter!$C$21*Parameter!$C$22,0)</f>
        <v>0</v>
      </c>
      <c r="M18" s="18">
        <f>SUM(C18:L18)</f>
        <v>0</v>
      </c>
      <c r="N18" s="16">
        <f t="shared" si="0"/>
        <v>0</v>
      </c>
      <c r="O18" s="139"/>
      <c r="P18" s="139"/>
    </row>
    <row r="19" spans="1:16" ht="16.5" x14ac:dyDescent="0.45">
      <c r="A19" s="127" t="s">
        <v>74</v>
      </c>
      <c r="B19" s="139" t="s">
        <v>146</v>
      </c>
      <c r="C19" s="18" t="s">
        <v>67</v>
      </c>
      <c r="D19" s="18">
        <f>IF(D11&gt;0,VLOOKUP($A$1,Parameter!$B$8:$C$15,2)*D11*Parameter!$C$21*Parameter!$C$22,0)</f>
        <v>0</v>
      </c>
      <c r="E19" s="18">
        <f>IF(E11&gt;0,VLOOKUP($A$1,Parameter!$B$8:$C$15,2)*E11*Parameter!$C$21*Parameter!$C$22,0)</f>
        <v>0</v>
      </c>
      <c r="F19" s="18">
        <f>IF(F11&gt;0,VLOOKUP($A$1,Parameter!$B$8:$C$15,2)*F11*Parameter!$C$21*Parameter!$C$22,0)</f>
        <v>0</v>
      </c>
      <c r="G19" s="18">
        <f>IF(G11&gt;0,VLOOKUP($A$1,Parameter!$B$8:$C$15,2)*G11*Parameter!$C$21*Parameter!$C$22,0)</f>
        <v>0</v>
      </c>
      <c r="H19" s="18">
        <f>IF(H11&gt;0,VLOOKUP($A$1,Parameter!$B$8:$C$15,2)*H11*Parameter!$C$21*Parameter!$C$22,0)</f>
        <v>0</v>
      </c>
      <c r="I19" s="18">
        <f>IF(I11&gt;0,VLOOKUP($A$1,Parameter!$B$8:$C$15,2)*I11*Parameter!$C$21*Parameter!$C$22,0)</f>
        <v>0</v>
      </c>
      <c r="J19" s="18">
        <f>IF(J11&gt;0,VLOOKUP($A$1,Parameter!$B$8:$C$15,2)*J11*Parameter!$C$21*Parameter!$C$22,0)</f>
        <v>0</v>
      </c>
      <c r="K19" s="18">
        <f>IF(K11&gt;0,VLOOKUP($A$1,Parameter!$B$8:$C$15,2)*K11*Parameter!$C$21*Parameter!$C$22,0)</f>
        <v>0</v>
      </c>
      <c r="L19" s="18">
        <f>IF(L11&gt;0,VLOOKUP($A$1,Parameter!$B$8:$C$15,2)*L11*Parameter!$C$21*Parameter!$C$22,0)</f>
        <v>0</v>
      </c>
      <c r="M19" s="18">
        <f>SUM(C19:L19)</f>
        <v>0</v>
      </c>
      <c r="N19" s="16">
        <f t="shared" si="0"/>
        <v>0</v>
      </c>
      <c r="O19" s="139"/>
      <c r="P19" s="139"/>
    </row>
    <row r="20" spans="1:16" ht="16.5" x14ac:dyDescent="0.45">
      <c r="A20" s="127" t="s">
        <v>129</v>
      </c>
      <c r="B20" s="139" t="s">
        <v>146</v>
      </c>
      <c r="C20" s="18" t="s">
        <v>67</v>
      </c>
      <c r="D20" s="18">
        <f>D18-D19</f>
        <v>0</v>
      </c>
      <c r="E20" s="18">
        <f t="shared" ref="E20:L20" si="1">E18-E19</f>
        <v>0</v>
      </c>
      <c r="F20" s="18">
        <f t="shared" si="1"/>
        <v>0</v>
      </c>
      <c r="G20" s="18">
        <f t="shared" si="1"/>
        <v>0</v>
      </c>
      <c r="H20" s="18">
        <f t="shared" si="1"/>
        <v>0</v>
      </c>
      <c r="I20" s="18">
        <f t="shared" si="1"/>
        <v>0</v>
      </c>
      <c r="J20" s="18">
        <f t="shared" si="1"/>
        <v>0</v>
      </c>
      <c r="K20" s="18">
        <f t="shared" si="1"/>
        <v>0</v>
      </c>
      <c r="L20" s="18">
        <f t="shared" si="1"/>
        <v>0</v>
      </c>
      <c r="M20" s="18">
        <f>SUM(C20:L20)</f>
        <v>0</v>
      </c>
      <c r="N20" s="16">
        <f t="shared" si="0"/>
        <v>0</v>
      </c>
      <c r="O20" s="139"/>
      <c r="P20" s="139"/>
    </row>
    <row r="21" spans="1:16" x14ac:dyDescent="0.35">
      <c r="A21" s="19"/>
      <c r="B21" s="20"/>
      <c r="C21" s="29"/>
      <c r="D21" s="18"/>
      <c r="E21" s="18"/>
      <c r="F21" s="18"/>
      <c r="G21" s="18"/>
      <c r="H21" s="18"/>
      <c r="I21" s="18"/>
      <c r="J21" s="18"/>
      <c r="K21" s="18"/>
      <c r="L21" s="18"/>
      <c r="M21" s="18"/>
      <c r="N21" s="16"/>
      <c r="O21" s="139"/>
      <c r="P21" s="139"/>
    </row>
    <row r="22" spans="1:16" x14ac:dyDescent="0.35">
      <c r="A22" s="19" t="s">
        <v>130</v>
      </c>
      <c r="B22" s="139"/>
      <c r="C22" s="29"/>
      <c r="D22" s="18"/>
      <c r="E22" s="18"/>
      <c r="F22" s="18"/>
      <c r="G22" s="18"/>
      <c r="H22" s="18"/>
      <c r="I22" s="18"/>
      <c r="J22" s="18"/>
      <c r="K22" s="18"/>
      <c r="L22" s="18"/>
      <c r="M22" s="18"/>
      <c r="N22" s="16"/>
      <c r="O22" s="139"/>
      <c r="P22" s="139"/>
    </row>
    <row r="23" spans="1:16" ht="16.5" x14ac:dyDescent="0.45">
      <c r="A23" s="128" t="s">
        <v>147</v>
      </c>
      <c r="B23" s="139" t="s">
        <v>146</v>
      </c>
      <c r="C23" s="18" t="s">
        <v>67</v>
      </c>
      <c r="D23" s="18">
        <f>D19*Parameter!$C$29</f>
        <v>0</v>
      </c>
      <c r="E23" s="18">
        <f>E19*Parameter!$C$29</f>
        <v>0</v>
      </c>
      <c r="F23" s="18">
        <f>F19*Parameter!$C$29</f>
        <v>0</v>
      </c>
      <c r="G23" s="18">
        <f>G19*Parameter!$C$29</f>
        <v>0</v>
      </c>
      <c r="H23" s="18">
        <f>H19*Parameter!$C$29</f>
        <v>0</v>
      </c>
      <c r="I23" s="18">
        <f>I19*Parameter!$C$29</f>
        <v>0</v>
      </c>
      <c r="J23" s="18">
        <f>J19*Parameter!$C$29</f>
        <v>0</v>
      </c>
      <c r="K23" s="18">
        <f>K19*Parameter!$C$29</f>
        <v>0</v>
      </c>
      <c r="L23" s="18">
        <f>L19*Parameter!$C$29</f>
        <v>0</v>
      </c>
      <c r="M23" s="18">
        <f>SUM(C23:L23)</f>
        <v>0</v>
      </c>
      <c r="N23" s="16">
        <f t="shared" si="0"/>
        <v>0</v>
      </c>
      <c r="O23" s="139"/>
      <c r="P23" s="23"/>
    </row>
    <row r="24" spans="1:16" ht="16.5" x14ac:dyDescent="0.45">
      <c r="A24" s="127" t="s">
        <v>148</v>
      </c>
      <c r="B24" s="139" t="s">
        <v>146</v>
      </c>
      <c r="C24" s="18" t="s">
        <v>67</v>
      </c>
      <c r="D24" s="22">
        <f>IF(D7&lt;11.0395,0,(Parameter!$C$36*(1+Parameter!$D$36*EXP(-Parameter!$E$36*D7))^-(1/Parameter!$F$36)*D23))</f>
        <v>0</v>
      </c>
      <c r="E24" s="22">
        <f>IF(E7&lt;11.0395,0,(Parameter!$C$36*(1+Parameter!$D$36*EXP(-Parameter!$E$36*E7))^-(1/Parameter!$F$36)*E23))</f>
        <v>0</v>
      </c>
      <c r="F24" s="22">
        <f>IF(F7&lt;11.0395,0,(Parameter!$C$36*(1+Parameter!$D$36*EXP(-Parameter!$E$36*F7))^-(1/Parameter!$F$36)*F23))</f>
        <v>0</v>
      </c>
      <c r="G24" s="22">
        <f>IF(G7&lt;11.0395,0,(Parameter!$C$36*(1+Parameter!$D$36*EXP(-Parameter!$E$36*G7))^-(1/Parameter!$F$36)*G23))</f>
        <v>0</v>
      </c>
      <c r="H24" s="22">
        <f>IF(H7&lt;11.0395,0,(Parameter!$C$36*(1+Parameter!$D$36*EXP(-Parameter!$E$36*H7))^-(1/Parameter!$F$36)*H23))</f>
        <v>0</v>
      </c>
      <c r="I24" s="22">
        <f>IF(I7&lt;11.0395,0,(Parameter!$C$36*(1+Parameter!$D$36*EXP(-Parameter!$E$36*I7))^-(1/Parameter!$F$36)*I23))</f>
        <v>0</v>
      </c>
      <c r="J24" s="22">
        <f>IF(J7&lt;11.0395,0,(Parameter!$C$36*(1+Parameter!$D$36*EXP(-Parameter!$E$36*J7))^-(1/Parameter!$F$36)*J23))</f>
        <v>0</v>
      </c>
      <c r="K24" s="22">
        <f>IF(K7&lt;11.0395,0,(Parameter!$C$36*(1+Parameter!$D$36*EXP(-Parameter!$E$36*K7))^-(1/Parameter!$F$36)*K23))</f>
        <v>0</v>
      </c>
      <c r="L24" s="22">
        <f>IF(L7&lt;11.0395,0,(Parameter!$C$36*(1+Parameter!$D$36*EXP(-Parameter!$E$36*L7))^-(1/Parameter!$F$36)*L23))</f>
        <v>0</v>
      </c>
      <c r="M24" s="18">
        <f>SUM(C24:L24)</f>
        <v>0</v>
      </c>
      <c r="N24" s="16">
        <f t="shared" si="0"/>
        <v>0</v>
      </c>
      <c r="O24" s="139"/>
      <c r="P24" s="139"/>
    </row>
    <row r="25" spans="1:16" ht="16.5" x14ac:dyDescent="0.45">
      <c r="A25" s="127" t="s">
        <v>149</v>
      </c>
      <c r="B25" s="139" t="s">
        <v>146</v>
      </c>
      <c r="C25" s="18" t="s">
        <v>67</v>
      </c>
      <c r="D25" s="22">
        <f>D23-D24</f>
        <v>0</v>
      </c>
      <c r="E25" s="22">
        <f t="shared" ref="E25:L25" si="2">E23-E24</f>
        <v>0</v>
      </c>
      <c r="F25" s="22">
        <f t="shared" si="2"/>
        <v>0</v>
      </c>
      <c r="G25" s="22">
        <f t="shared" si="2"/>
        <v>0</v>
      </c>
      <c r="H25" s="22">
        <f t="shared" si="2"/>
        <v>0</v>
      </c>
      <c r="I25" s="22">
        <f t="shared" si="2"/>
        <v>0</v>
      </c>
      <c r="J25" s="22">
        <f t="shared" si="2"/>
        <v>0</v>
      </c>
      <c r="K25" s="22">
        <f t="shared" si="2"/>
        <v>0</v>
      </c>
      <c r="L25" s="22">
        <f t="shared" si="2"/>
        <v>0</v>
      </c>
      <c r="M25" s="18">
        <f>SUM(C25:L25)</f>
        <v>0</v>
      </c>
      <c r="N25" s="16">
        <f t="shared" si="0"/>
        <v>0</v>
      </c>
      <c r="O25" s="139"/>
      <c r="P25" s="139"/>
    </row>
    <row r="26" spans="1:16" x14ac:dyDescent="0.35">
      <c r="A26" s="17"/>
      <c r="B26" s="21"/>
      <c r="C26" s="29"/>
      <c r="D26" s="18"/>
      <c r="E26" s="18"/>
      <c r="F26" s="18"/>
      <c r="G26" s="18"/>
      <c r="H26" s="18"/>
      <c r="I26" s="18"/>
      <c r="J26" s="18"/>
      <c r="K26" s="18"/>
      <c r="L26" s="18"/>
      <c r="M26" s="18"/>
      <c r="N26" s="16"/>
      <c r="O26" s="139"/>
      <c r="P26" s="139"/>
    </row>
    <row r="27" spans="1:16" ht="16.5" x14ac:dyDescent="0.45">
      <c r="A27" s="127" t="s">
        <v>150</v>
      </c>
      <c r="B27" s="139" t="s">
        <v>146</v>
      </c>
      <c r="C27" s="18" t="s">
        <v>67</v>
      </c>
      <c r="D27" s="18">
        <f>D24*Parameter!$C$48</f>
        <v>0</v>
      </c>
      <c r="E27" s="18">
        <f>E24*Parameter!$C$48</f>
        <v>0</v>
      </c>
      <c r="F27" s="18">
        <f>F24*Parameter!$C$48</f>
        <v>0</v>
      </c>
      <c r="G27" s="18">
        <f>G24*Parameter!$C$48</f>
        <v>0</v>
      </c>
      <c r="H27" s="18">
        <f>H24*Parameter!$C$48</f>
        <v>0</v>
      </c>
      <c r="I27" s="18">
        <f>I24*Parameter!$C$48</f>
        <v>0</v>
      </c>
      <c r="J27" s="18">
        <f>J24*Parameter!$C$48</f>
        <v>0</v>
      </c>
      <c r="K27" s="18">
        <f>K24*Parameter!$C$48</f>
        <v>0</v>
      </c>
      <c r="L27" s="18">
        <f>L24*Parameter!$C$48</f>
        <v>0</v>
      </c>
      <c r="M27" s="18">
        <f>SUM(C27:L27)</f>
        <v>0</v>
      </c>
      <c r="N27" s="16">
        <f t="shared" si="0"/>
        <v>0</v>
      </c>
      <c r="O27" s="139"/>
      <c r="P27" s="139"/>
    </row>
    <row r="28" spans="1:16" ht="16.5" x14ac:dyDescent="0.45">
      <c r="A28" s="127" t="s">
        <v>129</v>
      </c>
      <c r="B28" s="139" t="s">
        <v>146</v>
      </c>
      <c r="C28" s="18" t="s">
        <v>67</v>
      </c>
      <c r="D28" s="18">
        <f>D27*Parameter!$C$49</f>
        <v>0</v>
      </c>
      <c r="E28" s="18">
        <f>E27*Parameter!$C$49</f>
        <v>0</v>
      </c>
      <c r="F28" s="18">
        <f>F27*Parameter!$C$49</f>
        <v>0</v>
      </c>
      <c r="G28" s="18">
        <f>G27*Parameter!$C$49</f>
        <v>0</v>
      </c>
      <c r="H28" s="18">
        <f>H27*Parameter!$C$49</f>
        <v>0</v>
      </c>
      <c r="I28" s="18">
        <f>I27*Parameter!$C$49</f>
        <v>0</v>
      </c>
      <c r="J28" s="18">
        <f>J27*Parameter!$C$49</f>
        <v>0</v>
      </c>
      <c r="K28" s="18">
        <f>K27*Parameter!$C$49</f>
        <v>0</v>
      </c>
      <c r="L28" s="18">
        <f>L27*Parameter!$C$49</f>
        <v>0</v>
      </c>
      <c r="M28" s="18">
        <f>SUM(C28:L28)</f>
        <v>0</v>
      </c>
      <c r="N28" s="16">
        <f t="shared" si="0"/>
        <v>0</v>
      </c>
      <c r="O28" s="139"/>
      <c r="P28" s="139"/>
    </row>
    <row r="29" spans="1:16" s="13" customFormat="1" ht="16.5" x14ac:dyDescent="0.45">
      <c r="A29" s="127" t="s">
        <v>151</v>
      </c>
      <c r="B29" s="139" t="s">
        <v>146</v>
      </c>
      <c r="C29" s="18" t="s">
        <v>67</v>
      </c>
      <c r="D29" s="18">
        <f>D27-D28</f>
        <v>0</v>
      </c>
      <c r="E29" s="18">
        <f t="shared" ref="E29:L29" si="3">E27-E28</f>
        <v>0</v>
      </c>
      <c r="F29" s="18">
        <f t="shared" si="3"/>
        <v>0</v>
      </c>
      <c r="G29" s="18">
        <f t="shared" si="3"/>
        <v>0</v>
      </c>
      <c r="H29" s="18">
        <f t="shared" si="3"/>
        <v>0</v>
      </c>
      <c r="I29" s="18">
        <f t="shared" si="3"/>
        <v>0</v>
      </c>
      <c r="J29" s="18">
        <f t="shared" si="3"/>
        <v>0</v>
      </c>
      <c r="K29" s="18">
        <f t="shared" si="3"/>
        <v>0</v>
      </c>
      <c r="L29" s="18">
        <f t="shared" si="3"/>
        <v>0</v>
      </c>
      <c r="M29" s="18">
        <f>SUM(C29:L29)</f>
        <v>0</v>
      </c>
      <c r="N29" s="16">
        <f t="shared" si="0"/>
        <v>0</v>
      </c>
      <c r="O29" s="139"/>
      <c r="P29" s="139"/>
    </row>
    <row r="30" spans="1:16" x14ac:dyDescent="0.35">
      <c r="A30" s="17"/>
      <c r="B30" s="21"/>
      <c r="C30" s="29"/>
      <c r="D30" s="18"/>
      <c r="E30" s="18"/>
      <c r="F30" s="18"/>
      <c r="G30" s="18"/>
      <c r="H30" s="18"/>
      <c r="I30" s="18"/>
      <c r="J30" s="18"/>
      <c r="K30" s="18"/>
      <c r="L30" s="18"/>
      <c r="M30" s="18"/>
      <c r="N30" s="16"/>
      <c r="O30" s="139"/>
      <c r="P30" s="139"/>
    </row>
    <row r="31" spans="1:16" x14ac:dyDescent="0.35">
      <c r="A31" s="19" t="s">
        <v>131</v>
      </c>
      <c r="B31" s="21"/>
      <c r="C31" s="29"/>
      <c r="D31" s="18"/>
      <c r="E31" s="18"/>
      <c r="F31" s="18"/>
      <c r="G31" s="18"/>
      <c r="H31" s="18"/>
      <c r="I31" s="18"/>
      <c r="J31" s="18"/>
      <c r="K31" s="18"/>
      <c r="L31" s="18"/>
      <c r="M31" s="18"/>
      <c r="N31" s="16"/>
      <c r="O31" s="139"/>
      <c r="P31" s="139"/>
    </row>
    <row r="32" spans="1:16" ht="16.5" x14ac:dyDescent="0.45">
      <c r="A32" s="129" t="s">
        <v>133</v>
      </c>
      <c r="B32" s="139" t="s">
        <v>146</v>
      </c>
      <c r="C32" s="18" t="s">
        <v>67</v>
      </c>
      <c r="D32" s="18">
        <f>IF(D27&gt;0,D27*Parameter!$C$66,0)</f>
        <v>0</v>
      </c>
      <c r="E32" s="18">
        <f>IF(E27&gt;0,E27*Parameter!$C$66,0)</f>
        <v>0</v>
      </c>
      <c r="F32" s="18">
        <f>IF(F27&gt;0,F27*Parameter!$C$66,0)</f>
        <v>0</v>
      </c>
      <c r="G32" s="18">
        <f>IF(G27&gt;0,G27*Parameter!$C$66,0)</f>
        <v>0</v>
      </c>
      <c r="H32" s="18">
        <f>IF(H27&gt;0,H27*Parameter!$C$66,0)</f>
        <v>0</v>
      </c>
      <c r="I32" s="18">
        <f>IF(I27&gt;0,I27*Parameter!$C$66,0)</f>
        <v>0</v>
      </c>
      <c r="J32" s="18">
        <f>IF(J27&gt;0,J27*Parameter!$C$66,0)</f>
        <v>0</v>
      </c>
      <c r="K32" s="18">
        <f>IF(K27&gt;0,K27*Parameter!$C$66,0)</f>
        <v>0</v>
      </c>
      <c r="L32" s="18">
        <f>IF(L27&gt;0,L27*Parameter!$C$66,0)</f>
        <v>0</v>
      </c>
      <c r="M32" s="18">
        <f t="shared" ref="M32:M37" si="4">SUM(C32:L32)</f>
        <v>0</v>
      </c>
      <c r="N32" s="16">
        <f t="shared" si="0"/>
        <v>0</v>
      </c>
      <c r="O32" s="42"/>
      <c r="P32" s="139"/>
    </row>
    <row r="33" spans="1:15" s="13" customFormat="1" ht="16.5" x14ac:dyDescent="0.45">
      <c r="A33" s="130" t="str">
        <f>"- stofflich Kaskadennutzung"</f>
        <v>- stofflich Kaskadennutzung</v>
      </c>
      <c r="B33" s="139" t="s">
        <v>146</v>
      </c>
      <c r="C33" s="18" t="s">
        <v>67</v>
      </c>
      <c r="D33" s="18">
        <f>IF(D27&gt;0,D27*Parameter!$C$72*Parameter!$C$66,0)</f>
        <v>0</v>
      </c>
      <c r="E33" s="18">
        <f>IF(E27&gt;0,E27*Parameter!$C$72*Parameter!$C$66,0)</f>
        <v>0</v>
      </c>
      <c r="F33" s="18">
        <f>IF(F27&gt;0,F27*Parameter!$C$72*Parameter!$C$66,0)</f>
        <v>0</v>
      </c>
      <c r="G33" s="18">
        <f>IF(G27&gt;0,G27*Parameter!$C$72*Parameter!$C$66,0)</f>
        <v>0</v>
      </c>
      <c r="H33" s="18">
        <f>IF(H27&gt;0,H27*Parameter!$C$72*Parameter!$C$66,0)</f>
        <v>0</v>
      </c>
      <c r="I33" s="18">
        <f>IF(I27&gt;0,I27*Parameter!$C$72*Parameter!$C$66,0)</f>
        <v>0</v>
      </c>
      <c r="J33" s="18">
        <f>IF(J27&gt;0,J27*Parameter!$C$72*Parameter!$C$66,0)</f>
        <v>0</v>
      </c>
      <c r="K33" s="18">
        <f>IF(K27&gt;0,K27*Parameter!$C$72*Parameter!$C$66,0)</f>
        <v>0</v>
      </c>
      <c r="L33" s="18">
        <f>IF(L27&gt;0,L27*Parameter!$C$72*Parameter!$C$66,0)</f>
        <v>0</v>
      </c>
      <c r="M33" s="18">
        <f t="shared" si="4"/>
        <v>0</v>
      </c>
      <c r="N33" s="16">
        <f>IF($M$6=0,0,M33/$M$6)</f>
        <v>0</v>
      </c>
      <c r="O33" s="45"/>
    </row>
    <row r="34" spans="1:15" s="13" customFormat="1" ht="16.5" x14ac:dyDescent="0.45">
      <c r="A34" s="129" t="s">
        <v>135</v>
      </c>
      <c r="B34" s="139" t="s">
        <v>146</v>
      </c>
      <c r="C34" s="18" t="s">
        <v>67</v>
      </c>
      <c r="D34" s="18">
        <f>D24*Parameter!$C$79*Parameter!$C$66</f>
        <v>0</v>
      </c>
      <c r="E34" s="18">
        <f>E24*Parameter!$C$79*Parameter!$C$66</f>
        <v>0</v>
      </c>
      <c r="F34" s="18">
        <f>F24*Parameter!$C$79*Parameter!$C$66</f>
        <v>0</v>
      </c>
      <c r="G34" s="18">
        <f>G24*Parameter!$C$79*Parameter!$C$66</f>
        <v>0</v>
      </c>
      <c r="H34" s="18">
        <f>H24*Parameter!$C$79*Parameter!$C$66</f>
        <v>0</v>
      </c>
      <c r="I34" s="18">
        <f>I24*Parameter!$C$79*Parameter!$C$66</f>
        <v>0</v>
      </c>
      <c r="J34" s="18">
        <f>J24*Parameter!$C$79*Parameter!$C$66</f>
        <v>0</v>
      </c>
      <c r="K34" s="18">
        <f>K24*Parameter!$C$79*Parameter!$C$66</f>
        <v>0</v>
      </c>
      <c r="L34" s="18">
        <f>L24*Parameter!$C$79*Parameter!$C$66</f>
        <v>0</v>
      </c>
      <c r="M34" s="18">
        <f t="shared" si="4"/>
        <v>0</v>
      </c>
      <c r="N34" s="16">
        <f t="shared" si="0"/>
        <v>0</v>
      </c>
      <c r="O34" s="45"/>
    </row>
    <row r="35" spans="1:15" ht="16.5" x14ac:dyDescent="0.45">
      <c r="A35" s="130" t="s">
        <v>136</v>
      </c>
      <c r="B35" s="139" t="s">
        <v>146</v>
      </c>
      <c r="C35" s="18" t="s">
        <v>67</v>
      </c>
      <c r="D35" s="18">
        <f>IF(D25&gt;0,D25*Parameter!$C$67,0)</f>
        <v>0</v>
      </c>
      <c r="E35" s="18">
        <f>IF(E25&gt;0,E25*Parameter!$C$67,0)</f>
        <v>0</v>
      </c>
      <c r="F35" s="18">
        <f>IF(F25&gt;0,F25*Parameter!$C$67,0)</f>
        <v>0</v>
      </c>
      <c r="G35" s="18">
        <f>IF(G25&gt;0,G25*Parameter!$C$67,0)</f>
        <v>0</v>
      </c>
      <c r="H35" s="18">
        <f>IF(H25&gt;0,H25*Parameter!$C$67,0)</f>
        <v>0</v>
      </c>
      <c r="I35" s="18">
        <f>IF(I25&gt;0,I25*Parameter!$C$67,0)</f>
        <v>0</v>
      </c>
      <c r="J35" s="18">
        <f>IF(J25&gt;0,J25*Parameter!$C$67,0)</f>
        <v>0</v>
      </c>
      <c r="K35" s="18">
        <f>IF(K25&gt;0,K25*Parameter!$C$67,0)</f>
        <v>0</v>
      </c>
      <c r="L35" s="18">
        <f>IF(L25&gt;0,L25*Parameter!$C$67,0)</f>
        <v>0</v>
      </c>
      <c r="M35" s="18">
        <f t="shared" si="4"/>
        <v>0</v>
      </c>
      <c r="N35" s="16">
        <f>IF($M$6=0,0,M35/$M$6)</f>
        <v>0</v>
      </c>
      <c r="O35" s="42"/>
    </row>
    <row r="36" spans="1:15" ht="16.5" x14ac:dyDescent="0.45">
      <c r="A36" s="232" t="s">
        <v>137</v>
      </c>
      <c r="B36" s="139" t="s">
        <v>146</v>
      </c>
      <c r="C36" s="18" t="s">
        <v>67</v>
      </c>
      <c r="D36" s="234">
        <f>IF(D24&gt;0,(D24-D27)*Parameter!$C$67,0)</f>
        <v>0</v>
      </c>
      <c r="E36" s="234">
        <f>IF(E24&gt;0,(E24-E27)*Parameter!$C$67,0)</f>
        <v>0</v>
      </c>
      <c r="F36" s="234">
        <f>IF(F24&gt;0,(F24-F27)*Parameter!$C$67,0)</f>
        <v>0</v>
      </c>
      <c r="G36" s="234">
        <f>IF(G24&gt;0,(G24-G27)*Parameter!$C$67,0)</f>
        <v>0</v>
      </c>
      <c r="H36" s="234">
        <f>IF(H24&gt;0,(H24-H27)*Parameter!$C$67,0)</f>
        <v>0</v>
      </c>
      <c r="I36" s="234">
        <f>IF(I24&gt;0,(I24-I27)*Parameter!$C$67,0)</f>
        <v>0</v>
      </c>
      <c r="J36" s="234">
        <f>IF(J24&gt;0,(J24-J27)*Parameter!$C$67,0)</f>
        <v>0</v>
      </c>
      <c r="K36" s="234">
        <f>IF(K24&gt;0,(K24-K27)*Parameter!$C$67,0)</f>
        <v>0</v>
      </c>
      <c r="L36" s="234">
        <f>IF(L24&gt;0,(L24-L27)*Parameter!$C$67,0)</f>
        <v>0</v>
      </c>
      <c r="M36" s="18">
        <f t="shared" si="4"/>
        <v>0</v>
      </c>
      <c r="N36" s="16">
        <f>IF($M$6=0,0,M36/$M$6)</f>
        <v>0</v>
      </c>
      <c r="O36" s="139"/>
    </row>
    <row r="37" spans="1:15" s="13" customFormat="1" ht="16.5" x14ac:dyDescent="0.45">
      <c r="A37" s="129" t="s">
        <v>138</v>
      </c>
      <c r="B37" s="139" t="s">
        <v>146</v>
      </c>
      <c r="C37" s="18" t="s">
        <v>67</v>
      </c>
      <c r="D37" s="18">
        <f>IF(D29&gt;0,D29*Parameter!$C$67,0)</f>
        <v>0</v>
      </c>
      <c r="E37" s="18">
        <f>IF(E29&gt;0,E29*Parameter!$C$67,0)</f>
        <v>0</v>
      </c>
      <c r="F37" s="18">
        <f>IF(F29&gt;0,F29*Parameter!$C$67,0)</f>
        <v>0</v>
      </c>
      <c r="G37" s="18">
        <f>IF(G29&gt;0,G29*Parameter!$C$67,0)</f>
        <v>0</v>
      </c>
      <c r="H37" s="18">
        <f>IF(H29&gt;0,H29*Parameter!$C$67,0)</f>
        <v>0</v>
      </c>
      <c r="I37" s="18">
        <f>IF(I29&gt;0,I29*Parameter!$C$67,0)</f>
        <v>0</v>
      </c>
      <c r="J37" s="18">
        <f>IF(J29&gt;0,J29*Parameter!$C$67,0)</f>
        <v>0</v>
      </c>
      <c r="K37" s="18">
        <f>IF(K29&gt;0,K29*Parameter!$C$67,0)</f>
        <v>0</v>
      </c>
      <c r="L37" s="18">
        <f>IF(L29&gt;0,L29*Parameter!$C$67,0)</f>
        <v>0</v>
      </c>
      <c r="M37" s="18">
        <f t="shared" si="4"/>
        <v>0</v>
      </c>
      <c r="N37" s="16">
        <f t="shared" si="0"/>
        <v>0</v>
      </c>
      <c r="O37" s="42"/>
    </row>
    <row r="38" spans="1:15" ht="16.5" x14ac:dyDescent="0.45">
      <c r="A38" s="130" t="s">
        <v>139</v>
      </c>
      <c r="B38" s="139" t="s">
        <v>146</v>
      </c>
      <c r="C38" s="18" t="s">
        <v>67</v>
      </c>
      <c r="D38" s="18">
        <f t="shared" ref="D38:M38" si="5">SUM(D32:D37)</f>
        <v>0</v>
      </c>
      <c r="E38" s="18">
        <f t="shared" si="5"/>
        <v>0</v>
      </c>
      <c r="F38" s="18">
        <f t="shared" si="5"/>
        <v>0</v>
      </c>
      <c r="G38" s="18">
        <f t="shared" si="5"/>
        <v>0</v>
      </c>
      <c r="H38" s="18">
        <f t="shared" si="5"/>
        <v>0</v>
      </c>
      <c r="I38" s="18">
        <f t="shared" si="5"/>
        <v>0</v>
      </c>
      <c r="J38" s="18">
        <f t="shared" si="5"/>
        <v>0</v>
      </c>
      <c r="K38" s="18">
        <f t="shared" si="5"/>
        <v>0</v>
      </c>
      <c r="L38" s="18">
        <f t="shared" si="5"/>
        <v>0</v>
      </c>
      <c r="M38" s="18">
        <f t="shared" si="5"/>
        <v>0</v>
      </c>
      <c r="N38" s="16">
        <f t="shared" si="0"/>
        <v>0</v>
      </c>
      <c r="O38" s="42"/>
    </row>
    <row r="39" spans="1:15" x14ac:dyDescent="0.35">
      <c r="A39" s="139"/>
      <c r="B39" s="139"/>
      <c r="C39" s="29"/>
      <c r="D39" s="18"/>
      <c r="E39" s="18"/>
      <c r="F39" s="18"/>
      <c r="G39" s="18"/>
      <c r="H39" s="18"/>
      <c r="I39" s="18"/>
      <c r="J39" s="18"/>
      <c r="K39" s="18"/>
      <c r="L39" s="18"/>
      <c r="M39" s="18"/>
      <c r="N39" s="16"/>
      <c r="O39" s="46"/>
    </row>
    <row r="40" spans="1:15" x14ac:dyDescent="0.35">
      <c r="A40" s="19" t="s">
        <v>152</v>
      </c>
      <c r="B40" s="139"/>
      <c r="C40" s="29"/>
      <c r="D40" s="18"/>
      <c r="E40" s="18"/>
      <c r="F40" s="18"/>
      <c r="G40" s="18"/>
      <c r="H40" s="18"/>
      <c r="I40" s="18"/>
      <c r="J40" s="18"/>
      <c r="K40" s="18"/>
      <c r="L40" s="18"/>
      <c r="M40" s="18"/>
      <c r="N40" s="16"/>
      <c r="O40" s="139"/>
    </row>
    <row r="41" spans="1:15" ht="16.5" x14ac:dyDescent="0.45">
      <c r="A41" s="127" t="s">
        <v>153</v>
      </c>
      <c r="B41" s="139" t="s">
        <v>146</v>
      </c>
      <c r="C41" s="18" t="s">
        <v>67</v>
      </c>
      <c r="D41" s="18">
        <f t="shared" ref="D41:L41" si="6">D20+D28+D38</f>
        <v>0</v>
      </c>
      <c r="E41" s="18">
        <f t="shared" si="6"/>
        <v>0</v>
      </c>
      <c r="F41" s="18">
        <f t="shared" si="6"/>
        <v>0</v>
      </c>
      <c r="G41" s="18">
        <f t="shared" si="6"/>
        <v>0</v>
      </c>
      <c r="H41" s="18">
        <f t="shared" si="6"/>
        <v>0</v>
      </c>
      <c r="I41" s="18">
        <f t="shared" si="6"/>
        <v>0</v>
      </c>
      <c r="J41" s="18">
        <f t="shared" si="6"/>
        <v>0</v>
      </c>
      <c r="K41" s="18">
        <f t="shared" si="6"/>
        <v>0</v>
      </c>
      <c r="L41" s="18">
        <f t="shared" si="6"/>
        <v>0</v>
      </c>
      <c r="M41" s="18">
        <f>SUM(C41:L41)</f>
        <v>0</v>
      </c>
      <c r="N41" s="16">
        <f t="shared" si="0"/>
        <v>0</v>
      </c>
      <c r="O41" s="139"/>
    </row>
    <row r="42" spans="1:15" x14ac:dyDescent="0.35">
      <c r="A42" s="139"/>
      <c r="B42" s="139"/>
      <c r="C42" s="139"/>
      <c r="D42" s="139"/>
      <c r="E42" s="139"/>
      <c r="F42" s="139"/>
      <c r="G42" s="139"/>
      <c r="H42" s="139"/>
      <c r="I42" s="139"/>
      <c r="J42" s="139"/>
      <c r="K42" s="139"/>
      <c r="L42" s="139"/>
      <c r="M42" s="139"/>
      <c r="N42" s="139"/>
      <c r="O42" s="139"/>
    </row>
    <row r="43" spans="1:15" x14ac:dyDescent="0.35">
      <c r="A43" s="17"/>
      <c r="B43" s="139"/>
      <c r="C43" s="139"/>
      <c r="D43" s="233"/>
      <c r="E43" s="233"/>
      <c r="F43" s="233"/>
      <c r="G43" s="233"/>
      <c r="H43" s="233"/>
      <c r="I43" s="233"/>
      <c r="J43" s="233"/>
      <c r="K43" s="233"/>
      <c r="L43" s="233"/>
      <c r="M43" s="233"/>
      <c r="N43" s="233"/>
      <c r="O43" s="139"/>
    </row>
    <row r="44" spans="1:15" x14ac:dyDescent="0.35">
      <c r="A44" s="139"/>
      <c r="B44" s="139"/>
      <c r="C44" s="139"/>
      <c r="D44" s="233"/>
      <c r="E44" s="233"/>
      <c r="F44" s="233"/>
      <c r="G44" s="233"/>
      <c r="H44" s="233"/>
      <c r="I44" s="233"/>
      <c r="J44" s="233"/>
      <c r="K44" s="233"/>
      <c r="L44" s="233"/>
      <c r="M44" s="233"/>
      <c r="N44" s="233"/>
      <c r="O44" s="139"/>
    </row>
    <row r="45" spans="1:15" x14ac:dyDescent="0.35">
      <c r="A45" s="139" t="s">
        <v>90</v>
      </c>
      <c r="B45" s="139"/>
      <c r="C45" s="139"/>
      <c r="D45" s="139"/>
      <c r="E45" s="139"/>
      <c r="F45" s="139"/>
      <c r="G45" s="139"/>
      <c r="H45" s="139"/>
      <c r="I45" s="139"/>
      <c r="J45" s="139"/>
      <c r="K45" s="139"/>
      <c r="L45" s="139"/>
      <c r="M45" s="139"/>
      <c r="N45" s="139"/>
      <c r="O45" s="139"/>
    </row>
    <row r="46" spans="1:15" x14ac:dyDescent="0.35">
      <c r="A46" s="139"/>
      <c r="B46" s="139"/>
      <c r="C46" s="139"/>
      <c r="D46" s="139"/>
      <c r="E46" s="139"/>
      <c r="F46" s="139"/>
      <c r="G46" s="139"/>
      <c r="H46" s="139"/>
      <c r="I46" s="139"/>
      <c r="J46" s="139"/>
      <c r="K46" s="139"/>
      <c r="L46" s="139"/>
      <c r="M46" s="139"/>
      <c r="N46" s="139"/>
      <c r="O46" s="139"/>
    </row>
    <row r="47" spans="1:15" x14ac:dyDescent="0.35">
      <c r="A47" s="259" t="s">
        <v>154</v>
      </c>
      <c r="B47" s="259"/>
      <c r="C47" s="259"/>
      <c r="D47" s="139"/>
      <c r="E47" s="139"/>
      <c r="F47" s="139"/>
      <c r="G47" s="139"/>
      <c r="H47" s="139"/>
      <c r="I47" s="139"/>
      <c r="J47" s="139"/>
      <c r="K47" s="139"/>
      <c r="L47" s="139"/>
      <c r="M47" s="139"/>
      <c r="N47" s="139"/>
      <c r="O47" s="139"/>
    </row>
    <row r="48" spans="1:15" x14ac:dyDescent="0.35">
      <c r="A48" s="139"/>
      <c r="B48" s="139"/>
      <c r="C48" s="139"/>
      <c r="D48" s="139"/>
      <c r="E48" s="139"/>
      <c r="F48" s="139"/>
      <c r="G48" s="139"/>
      <c r="H48" s="139"/>
      <c r="I48" s="139"/>
      <c r="J48" s="139"/>
      <c r="K48" s="139"/>
      <c r="L48" s="139"/>
      <c r="M48" s="139"/>
      <c r="N48" s="139"/>
      <c r="O48" s="139"/>
    </row>
    <row r="49" spans="1:1" x14ac:dyDescent="0.35">
      <c r="A49" s="139"/>
    </row>
    <row r="50" spans="1:1" x14ac:dyDescent="0.35">
      <c r="A50" s="139"/>
    </row>
    <row r="51" spans="1:1" x14ac:dyDescent="0.35">
      <c r="A51" s="139"/>
    </row>
    <row r="52" spans="1:1" x14ac:dyDescent="0.35">
      <c r="A52" s="139"/>
    </row>
    <row r="53" spans="1:1" x14ac:dyDescent="0.35">
      <c r="A53" s="139"/>
    </row>
    <row r="54" spans="1:1" x14ac:dyDescent="0.35">
      <c r="A54" s="139"/>
    </row>
    <row r="55" spans="1:1" x14ac:dyDescent="0.35">
      <c r="A55" s="139"/>
    </row>
  </sheetData>
  <sheetProtection algorithmName="SHA-512" hashValue="2KrcAd6VqwhycNYDaVpEoHGQCXw3qv2LMt60yH1H0enO/XbfTTbRVODa97MUNCPnuPiUvw5df7hVIDv+vzzmtw==" saltValue="GH+S6NqDkh7fukuN5FkZ1w==" spinCount="100000" sheet="1" objects="1" scenarios="1"/>
  <mergeCells count="1">
    <mergeCell ref="A3:B3"/>
  </mergeCells>
  <pageMargins left="0.7" right="0.7" top="0.78749999999999998" bottom="0.78749999999999998" header="0.51180555555555496" footer="0.51180555555555496"/>
  <pageSetup paperSize="9" scale="49" firstPageNumber="0" orientation="landscape" r:id="rId1"/>
  <ignoredErrors>
    <ignoredError sqref="D5" twoDigitTextYear="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7531C"/>
    <pageSetUpPr fitToPage="1"/>
  </sheetPr>
  <dimension ref="A1:AB65"/>
  <sheetViews>
    <sheetView zoomScaleNormal="100" workbookViewId="0"/>
  </sheetViews>
  <sheetFormatPr baseColWidth="10" defaultColWidth="12.7265625" defaultRowHeight="14.5" x14ac:dyDescent="0.35"/>
  <cols>
    <col min="1" max="1" width="35.7265625" style="13" customWidth="1"/>
    <col min="2" max="14" width="12.7265625" style="13" customWidth="1"/>
    <col min="15" max="21" width="12.7265625" style="13"/>
  </cols>
  <sheetData>
    <row r="1" spans="1:14" ht="23.5" x14ac:dyDescent="0.55000000000000004">
      <c r="A1" s="10" t="s">
        <v>76</v>
      </c>
      <c r="B1" s="11"/>
      <c r="C1" s="11"/>
      <c r="D1" s="139"/>
      <c r="E1" s="139"/>
      <c r="F1" s="2"/>
      <c r="G1" s="139"/>
      <c r="H1" s="139"/>
      <c r="I1" s="139"/>
      <c r="J1" s="139"/>
      <c r="K1" s="139"/>
      <c r="L1" s="139"/>
      <c r="M1" s="139"/>
      <c r="N1" s="139"/>
    </row>
    <row r="3" spans="1:14" ht="21" x14ac:dyDescent="0.5">
      <c r="A3" s="408" t="s">
        <v>142</v>
      </c>
      <c r="B3" s="408"/>
      <c r="C3" s="139"/>
      <c r="D3" s="139"/>
      <c r="E3" s="139"/>
      <c r="F3" s="139"/>
      <c r="G3" s="139"/>
      <c r="H3" s="139"/>
      <c r="I3" s="139"/>
      <c r="J3" s="139"/>
      <c r="K3" s="139"/>
      <c r="L3" s="139"/>
      <c r="M3" s="139"/>
      <c r="N3" s="139"/>
    </row>
    <row r="4" spans="1:14" x14ac:dyDescent="0.35">
      <c r="A4" s="12"/>
      <c r="B4" s="139"/>
      <c r="C4" s="139"/>
      <c r="D4" s="139"/>
      <c r="E4" s="139"/>
      <c r="F4" s="139"/>
      <c r="G4" s="139"/>
      <c r="H4" s="139"/>
      <c r="I4" s="139"/>
      <c r="J4" s="139"/>
      <c r="K4" s="139"/>
      <c r="L4" s="139"/>
      <c r="M4" s="139"/>
      <c r="N4" s="139"/>
    </row>
    <row r="5" spans="1:14" x14ac:dyDescent="0.35">
      <c r="A5" s="14" t="str">
        <f>Eingabe!$A$10</f>
        <v>Altersklasse</v>
      </c>
      <c r="B5" s="87" t="str">
        <f>Eingabe!$B$10</f>
        <v>[Jahre]</v>
      </c>
      <c r="C5" s="28" t="s">
        <v>53</v>
      </c>
      <c r="D5" s="89" t="str">
        <f>"1-20"</f>
        <v>1-20</v>
      </c>
      <c r="E5" s="28" t="s">
        <v>55</v>
      </c>
      <c r="F5" s="28" t="s">
        <v>56</v>
      </c>
      <c r="G5" s="28" t="s">
        <v>57</v>
      </c>
      <c r="H5" s="28" t="s">
        <v>58</v>
      </c>
      <c r="I5" s="28" t="s">
        <v>59</v>
      </c>
      <c r="J5" s="28" t="s">
        <v>60</v>
      </c>
      <c r="K5" s="28" t="s">
        <v>61</v>
      </c>
      <c r="L5" s="28" t="s">
        <v>62</v>
      </c>
      <c r="M5" s="15" t="s">
        <v>63</v>
      </c>
      <c r="N5" s="15" t="s">
        <v>143</v>
      </c>
    </row>
    <row r="6" spans="1:14" x14ac:dyDescent="0.35">
      <c r="A6" s="14" t="str">
        <f>Eingabe!$A$12</f>
        <v>Holzboden</v>
      </c>
      <c r="B6" s="88" t="str">
        <f>Eingabe!$B$12</f>
        <v>[ha]</v>
      </c>
      <c r="C6" s="16">
        <f>Eingabe!C22</f>
        <v>0</v>
      </c>
      <c r="D6" s="16">
        <f>Eingabe!D22</f>
        <v>0</v>
      </c>
      <c r="E6" s="16">
        <f>Eingabe!E22</f>
        <v>0</v>
      </c>
      <c r="F6" s="16">
        <f>Eingabe!F22</f>
        <v>0</v>
      </c>
      <c r="G6" s="16">
        <f>Eingabe!G22</f>
        <v>0</v>
      </c>
      <c r="H6" s="16">
        <f>Eingabe!H22</f>
        <v>0</v>
      </c>
      <c r="I6" s="16">
        <f>Eingabe!I22</f>
        <v>0</v>
      </c>
      <c r="J6" s="16">
        <f>Eingabe!J22</f>
        <v>0</v>
      </c>
      <c r="K6" s="16">
        <f>Eingabe!K22</f>
        <v>0</v>
      </c>
      <c r="L6" s="16">
        <f>Eingabe!L22</f>
        <v>0</v>
      </c>
      <c r="M6" s="16">
        <f>SUM(C6:L6)</f>
        <v>0</v>
      </c>
      <c r="N6" s="16"/>
    </row>
    <row r="7" spans="1:14" x14ac:dyDescent="0.35">
      <c r="A7" s="14" t="str">
        <f>Eingabe!$A$11</f>
        <v>Mittlerer BHD*</v>
      </c>
      <c r="B7" s="88" t="str">
        <f>Eingabe!$B$11</f>
        <v>[cm]</v>
      </c>
      <c r="C7" s="18" t="s">
        <v>67</v>
      </c>
      <c r="D7" s="16">
        <f>Eingabe!D21</f>
        <v>9.5112156246236985</v>
      </c>
      <c r="E7" s="16">
        <f>Eingabe!E21</f>
        <v>12.641774182756016</v>
      </c>
      <c r="F7" s="16">
        <f>Eingabe!F21</f>
        <v>19.638284369675528</v>
      </c>
      <c r="G7" s="16">
        <f>Eingabe!G21</f>
        <v>25.946611022643935</v>
      </c>
      <c r="H7" s="16">
        <f>Eingabe!H21</f>
        <v>32.733535087135316</v>
      </c>
      <c r="I7" s="16">
        <f>Eingabe!I21</f>
        <v>39.438667420946075</v>
      </c>
      <c r="J7" s="16">
        <f>Eingabe!J21</f>
        <v>43.944840626318523</v>
      </c>
      <c r="K7" s="16">
        <f>Eingabe!K21</f>
        <v>49.114909237685303</v>
      </c>
      <c r="L7" s="16">
        <f>Eingabe!L21</f>
        <v>54.251026279057349</v>
      </c>
      <c r="M7" s="16"/>
      <c r="N7" s="16"/>
    </row>
    <row r="8" spans="1:14" x14ac:dyDescent="0.35">
      <c r="A8" s="14" t="str">
        <f>Eingabe!$A$13</f>
        <v>Vorrat Derbholz</v>
      </c>
      <c r="B8" s="88" t="str">
        <f>Eingabe!$B$13</f>
        <v>[Vfm]</v>
      </c>
      <c r="C8" s="18" t="s">
        <v>67</v>
      </c>
      <c r="D8" s="16">
        <f>Eingabe!D23</f>
        <v>0</v>
      </c>
      <c r="E8" s="16">
        <f>Eingabe!E23</f>
        <v>0</v>
      </c>
      <c r="F8" s="16">
        <f>Eingabe!F23</f>
        <v>0</v>
      </c>
      <c r="G8" s="16">
        <f>Eingabe!G23</f>
        <v>0</v>
      </c>
      <c r="H8" s="16">
        <f>Eingabe!H23</f>
        <v>0</v>
      </c>
      <c r="I8" s="16">
        <f>Eingabe!I23</f>
        <v>0</v>
      </c>
      <c r="J8" s="16">
        <f>Eingabe!J23</f>
        <v>0</v>
      </c>
      <c r="K8" s="16">
        <f>Eingabe!K23</f>
        <v>0</v>
      </c>
      <c r="L8" s="16">
        <f>Eingabe!L23</f>
        <v>0</v>
      </c>
      <c r="M8" s="16">
        <f>SUM(C8:L8)</f>
        <v>0</v>
      </c>
      <c r="N8" s="16">
        <f>IF($M$6=0,0,M8/$M$6)</f>
        <v>0</v>
      </c>
    </row>
    <row r="9" spans="1:14" x14ac:dyDescent="0.35">
      <c r="A9" s="14" t="str">
        <f>Eingabe!$A$14</f>
        <v>jährlicher Zuwachs Derbholz</v>
      </c>
      <c r="B9" s="88" t="str">
        <f>Eingabe!$B$14</f>
        <v>[Vfm/a]</v>
      </c>
      <c r="C9" s="18" t="s">
        <v>67</v>
      </c>
      <c r="D9" s="16">
        <f>Eingabe!D24</f>
        <v>0</v>
      </c>
      <c r="E9" s="16">
        <f>Eingabe!E24</f>
        <v>0</v>
      </c>
      <c r="F9" s="16">
        <f>Eingabe!F24</f>
        <v>0</v>
      </c>
      <c r="G9" s="16">
        <f>Eingabe!G24</f>
        <v>0</v>
      </c>
      <c r="H9" s="16">
        <f>Eingabe!H24</f>
        <v>0</v>
      </c>
      <c r="I9" s="16">
        <f>Eingabe!I24</f>
        <v>0</v>
      </c>
      <c r="J9" s="16">
        <f>Eingabe!J24</f>
        <v>0</v>
      </c>
      <c r="K9" s="16">
        <f>Eingabe!K24</f>
        <v>0</v>
      </c>
      <c r="L9" s="16">
        <f>Eingabe!L24</f>
        <v>0</v>
      </c>
      <c r="M9" s="16">
        <f>SUM(C9:L9)</f>
        <v>0</v>
      </c>
      <c r="N9" s="16">
        <f t="shared" ref="N9:N41" si="0">IF($M$6=0,0,M9/$M$6)</f>
        <v>0</v>
      </c>
    </row>
    <row r="10" spans="1:14" x14ac:dyDescent="0.35">
      <c r="A10" s="14" t="str">
        <f>Eingabe!$A$15</f>
        <v>geplante jährliche Nutzung</v>
      </c>
      <c r="B10" s="88" t="str">
        <f>Eingabe!$B$15</f>
        <v>[Efm/a]</v>
      </c>
      <c r="C10" s="18" t="s">
        <v>67</v>
      </c>
      <c r="D10" s="16">
        <f>Eingabe!D25</f>
        <v>0</v>
      </c>
      <c r="E10" s="16">
        <f>Eingabe!E25</f>
        <v>0</v>
      </c>
      <c r="F10" s="16">
        <f>Eingabe!F25</f>
        <v>0</v>
      </c>
      <c r="G10" s="16">
        <f>Eingabe!G25</f>
        <v>0</v>
      </c>
      <c r="H10" s="16">
        <f>Eingabe!H25</f>
        <v>0</v>
      </c>
      <c r="I10" s="16">
        <f>Eingabe!I25</f>
        <v>0</v>
      </c>
      <c r="J10" s="16">
        <f>Eingabe!J25</f>
        <v>0</v>
      </c>
      <c r="K10" s="16">
        <f>Eingabe!K25</f>
        <v>0</v>
      </c>
      <c r="L10" s="16">
        <f>Eingabe!L25</f>
        <v>0</v>
      </c>
      <c r="M10" s="16">
        <f>SUM(C10:L10)</f>
        <v>0</v>
      </c>
      <c r="N10" s="16">
        <f t="shared" si="0"/>
        <v>0</v>
      </c>
    </row>
    <row r="11" spans="1:14" x14ac:dyDescent="0.35">
      <c r="A11" s="14" t="str">
        <f>Eingabe!$A$15</f>
        <v>geplante jährliche Nutzung</v>
      </c>
      <c r="B11" s="88" t="s">
        <v>73</v>
      </c>
      <c r="C11" s="18" t="s">
        <v>67</v>
      </c>
      <c r="D11" s="18">
        <f>D10/Parameter!$C$29</f>
        <v>0</v>
      </c>
      <c r="E11" s="18">
        <f>E10/Parameter!$C$29</f>
        <v>0</v>
      </c>
      <c r="F11" s="18">
        <f>F10/Parameter!$C$29</f>
        <v>0</v>
      </c>
      <c r="G11" s="18">
        <f>G10/Parameter!$C$29</f>
        <v>0</v>
      </c>
      <c r="H11" s="18">
        <f>H10/Parameter!$C$29</f>
        <v>0</v>
      </c>
      <c r="I11" s="18">
        <f>I10/Parameter!$C$29</f>
        <v>0</v>
      </c>
      <c r="J11" s="18">
        <f>J10/Parameter!$C$29</f>
        <v>0</v>
      </c>
      <c r="K11" s="18">
        <f>K10/Parameter!$C$29</f>
        <v>0</v>
      </c>
      <c r="L11" s="18">
        <f>L10/Parameter!$C$29</f>
        <v>0</v>
      </c>
      <c r="M11" s="16">
        <f>SUM(C11:L11)</f>
        <v>0</v>
      </c>
      <c r="N11" s="16">
        <f t="shared" si="0"/>
        <v>0</v>
      </c>
    </row>
    <row r="12" spans="1:14" x14ac:dyDescent="0.35">
      <c r="A12" s="17"/>
      <c r="B12" s="139"/>
      <c r="C12" s="29"/>
      <c r="D12" s="18"/>
      <c r="E12" s="18"/>
      <c r="F12" s="18"/>
      <c r="G12" s="18"/>
      <c r="H12" s="18"/>
      <c r="I12" s="18"/>
      <c r="J12" s="18"/>
      <c r="K12" s="18"/>
      <c r="L12" s="18"/>
      <c r="M12" s="18"/>
      <c r="N12" s="16"/>
    </row>
    <row r="13" spans="1:14" x14ac:dyDescent="0.35">
      <c r="A13" s="17"/>
      <c r="B13" s="139"/>
      <c r="C13" s="29"/>
      <c r="D13" s="18"/>
      <c r="E13" s="18"/>
      <c r="F13" s="18"/>
      <c r="G13" s="18"/>
      <c r="H13" s="18"/>
      <c r="I13" s="18"/>
      <c r="J13" s="18"/>
      <c r="K13" s="18"/>
      <c r="L13" s="18"/>
      <c r="M13" s="18"/>
      <c r="N13" s="16"/>
    </row>
    <row r="14" spans="1:14" ht="21" x14ac:dyDescent="0.5">
      <c r="A14" s="134" t="str">
        <f>Eiche!A14</f>
        <v>Ergebnisse</v>
      </c>
      <c r="B14" s="134"/>
      <c r="C14" s="29"/>
      <c r="D14" s="18"/>
      <c r="E14" s="18"/>
      <c r="F14" s="18"/>
      <c r="G14" s="18"/>
      <c r="H14" s="18"/>
      <c r="I14" s="18"/>
      <c r="J14" s="18"/>
      <c r="K14" s="18"/>
      <c r="L14" s="18"/>
      <c r="M14" s="18"/>
      <c r="N14" s="16"/>
    </row>
    <row r="15" spans="1:14" x14ac:dyDescent="0.35">
      <c r="A15" s="17"/>
      <c r="B15" s="139"/>
      <c r="C15" s="29"/>
      <c r="D15" s="18"/>
      <c r="E15" s="18"/>
      <c r="F15" s="18"/>
      <c r="G15" s="18"/>
      <c r="H15" s="18"/>
      <c r="I15" s="18"/>
      <c r="J15" s="18"/>
      <c r="K15" s="18"/>
      <c r="L15" s="18"/>
      <c r="M15" s="18"/>
      <c r="N15" s="16"/>
    </row>
    <row r="16" spans="1:14" x14ac:dyDescent="0.35">
      <c r="A16" s="19" t="str">
        <f>Eiche!A16</f>
        <v>Waldspeicher</v>
      </c>
      <c r="B16" s="20"/>
      <c r="C16" s="29"/>
      <c r="D16" s="18"/>
      <c r="E16" s="18"/>
      <c r="F16" s="18"/>
      <c r="G16" s="18"/>
      <c r="H16" s="18"/>
      <c r="I16" s="18"/>
      <c r="J16" s="18"/>
      <c r="K16" s="18"/>
      <c r="L16" s="18"/>
      <c r="M16" s="18"/>
      <c r="N16" s="16"/>
    </row>
    <row r="17" spans="1:28" ht="16.5" x14ac:dyDescent="0.45">
      <c r="A17" s="127" t="str">
        <f>Eiche!A17</f>
        <v>Vorrat Derbholz</v>
      </c>
      <c r="B17" s="139" t="s">
        <v>145</v>
      </c>
      <c r="C17" s="18" t="s">
        <v>67</v>
      </c>
      <c r="D17" s="18">
        <f>IF(D8&gt;0,VLOOKUP($A$1,Parameter!$B$8:$C$15,2)*D8*Parameter!$C$21*Parameter!$C$22,0)</f>
        <v>0</v>
      </c>
      <c r="E17" s="18">
        <f>IF(E8&gt;0,VLOOKUP($A$1,Parameter!$B$8:$C$15,2)*E8*Parameter!$C$21*Parameter!$C$22,0)</f>
        <v>0</v>
      </c>
      <c r="F17" s="18">
        <f>IF(F8&gt;0,VLOOKUP($A$1,Parameter!$B$8:$C$15,2)*F8*Parameter!$C$21*Parameter!$C$22,0)</f>
        <v>0</v>
      </c>
      <c r="G17" s="18">
        <f>IF(G8&gt;0,VLOOKUP($A$1,Parameter!$B$8:$C$15,2)*G8*Parameter!$C$21*Parameter!$C$22,0)</f>
        <v>0</v>
      </c>
      <c r="H17" s="18">
        <f>IF(H8&gt;0,VLOOKUP($A$1,Parameter!$B$8:$C$15,2)*H8*Parameter!$C$21*Parameter!$C$22,0)</f>
        <v>0</v>
      </c>
      <c r="I17" s="18">
        <f>IF(I8&gt;0,VLOOKUP($A$1,Parameter!$B$8:$C$15,2)*I8*Parameter!$C$21*Parameter!$C$22,0)</f>
        <v>0</v>
      </c>
      <c r="J17" s="18">
        <f>IF(J8&gt;0,VLOOKUP($A$1,Parameter!$B$8:$C$15,2)*J8*Parameter!$C$21*Parameter!$C$22,0)</f>
        <v>0</v>
      </c>
      <c r="K17" s="18">
        <f>IF(K8&gt;0,VLOOKUP($A$1,Parameter!$B$8:$C$15,2)*K8*Parameter!$C$21*Parameter!$C$22,0)</f>
        <v>0</v>
      </c>
      <c r="L17" s="18">
        <f>IF(L8&gt;0,VLOOKUP($A$1,Parameter!$B$8:$C$15,2)*L8*Parameter!$C$21*Parameter!$C$22,0)</f>
        <v>0</v>
      </c>
      <c r="M17" s="18">
        <f>SUM(C17:L17)</f>
        <v>0</v>
      </c>
      <c r="N17" s="16">
        <f t="shared" si="0"/>
        <v>0</v>
      </c>
      <c r="O17" s="139"/>
      <c r="P17" s="139"/>
      <c r="Q17" s="139"/>
      <c r="R17" s="139"/>
      <c r="S17" s="139"/>
      <c r="T17" s="139"/>
      <c r="U17" s="139"/>
      <c r="V17" s="139"/>
      <c r="W17" s="139"/>
      <c r="X17" s="139"/>
      <c r="Y17" s="139"/>
      <c r="Z17" s="139"/>
      <c r="AA17" s="139"/>
      <c r="AB17" s="139"/>
    </row>
    <row r="18" spans="1:28" ht="16.5" x14ac:dyDescent="0.45">
      <c r="A18" s="127" t="str">
        <f>Eiche!A18</f>
        <v>jährlicher Zuwachs Derbholz</v>
      </c>
      <c r="B18" s="139" t="s">
        <v>146</v>
      </c>
      <c r="C18" s="18" t="s">
        <v>67</v>
      </c>
      <c r="D18" s="18">
        <f>IF(D9&gt;0,VLOOKUP($A$1,Parameter!$B$8:$C$15,2)*D9*Parameter!$C$21*Parameter!$C$22,0)</f>
        <v>0</v>
      </c>
      <c r="E18" s="18">
        <f>IF(E9&gt;0,VLOOKUP($A$1,Parameter!$B$8:$C$15,2)*E9*Parameter!$C$21*Parameter!$C$22,0)</f>
        <v>0</v>
      </c>
      <c r="F18" s="18">
        <f>IF(F9&gt;0,VLOOKUP($A$1,Parameter!$B$8:$C$15,2)*F9*Parameter!$C$21*Parameter!$C$22,0)</f>
        <v>0</v>
      </c>
      <c r="G18" s="18">
        <f>IF(G9&gt;0,VLOOKUP($A$1,Parameter!$B$8:$C$15,2)*G9*Parameter!$C$21*Parameter!$C$22,0)</f>
        <v>0</v>
      </c>
      <c r="H18" s="18">
        <f>IF(H9&gt;0,VLOOKUP($A$1,Parameter!$B$8:$C$15,2)*H9*Parameter!$C$21*Parameter!$C$22,0)</f>
        <v>0</v>
      </c>
      <c r="I18" s="18">
        <f>IF(I9&gt;0,VLOOKUP($A$1,Parameter!$B$8:$C$15,2)*I9*Parameter!$C$21*Parameter!$C$22,0)</f>
        <v>0</v>
      </c>
      <c r="J18" s="18">
        <f>IF(J9&gt;0,VLOOKUP($A$1,Parameter!$B$8:$C$15,2)*J9*Parameter!$C$21*Parameter!$C$22,0)</f>
        <v>0</v>
      </c>
      <c r="K18" s="18">
        <f>IF(K9&gt;0,VLOOKUP($A$1,Parameter!$B$8:$C$15,2)*K9*Parameter!$C$21*Parameter!$C$22,0)</f>
        <v>0</v>
      </c>
      <c r="L18" s="18">
        <f>IF(L9&gt;0,VLOOKUP($A$1,Parameter!$B$8:$C$15,2)*L9*Parameter!$C$21*Parameter!$C$22,0)</f>
        <v>0</v>
      </c>
      <c r="M18" s="18">
        <f>SUM(C18:L18)</f>
        <v>0</v>
      </c>
      <c r="N18" s="16">
        <f t="shared" si="0"/>
        <v>0</v>
      </c>
      <c r="O18" s="139"/>
      <c r="P18" s="139"/>
      <c r="Q18" s="139"/>
      <c r="R18" s="139"/>
      <c r="S18" s="139"/>
      <c r="T18" s="139"/>
      <c r="U18" s="139"/>
      <c r="V18" s="139"/>
      <c r="W18" s="139"/>
      <c r="X18" s="139"/>
      <c r="Y18" s="139"/>
      <c r="Z18" s="139"/>
      <c r="AA18" s="139"/>
      <c r="AB18" s="139"/>
    </row>
    <row r="19" spans="1:28" ht="16.5" x14ac:dyDescent="0.45">
      <c r="A19" s="127" t="str">
        <f>Eiche!A19</f>
        <v>geplante jährliche Nutzung</v>
      </c>
      <c r="B19" s="139" t="s">
        <v>146</v>
      </c>
      <c r="C19" s="18" t="s">
        <v>67</v>
      </c>
      <c r="D19" s="18">
        <f>IF(D11&gt;0,VLOOKUP($A$1,Parameter!$B$8:$C$15,2)*D11*Parameter!$C$21*Parameter!$C$22,0)</f>
        <v>0</v>
      </c>
      <c r="E19" s="18">
        <f>IF(E11&gt;0,VLOOKUP($A$1,Parameter!$B$8:$C$15,2)*E11*Parameter!$C$21*Parameter!$C$22,0)</f>
        <v>0</v>
      </c>
      <c r="F19" s="18">
        <f>IF(F11&gt;0,VLOOKUP($A$1,Parameter!$B$8:$C$15,2)*F11*Parameter!$C$21*Parameter!$C$22,0)</f>
        <v>0</v>
      </c>
      <c r="G19" s="18">
        <f>IF(G11&gt;0,VLOOKUP($A$1,Parameter!$B$8:$C$15,2)*G11*Parameter!$C$21*Parameter!$C$22,0)</f>
        <v>0</v>
      </c>
      <c r="H19" s="18">
        <f>IF(H11&gt;0,VLOOKUP($A$1,Parameter!$B$8:$C$15,2)*H11*Parameter!$C$21*Parameter!$C$22,0)</f>
        <v>0</v>
      </c>
      <c r="I19" s="18">
        <f>IF(I11&gt;0,VLOOKUP($A$1,Parameter!$B$8:$C$15,2)*I11*Parameter!$C$21*Parameter!$C$22,0)</f>
        <v>0</v>
      </c>
      <c r="J19" s="18">
        <f>IF(J11&gt;0,VLOOKUP($A$1,Parameter!$B$8:$C$15,2)*J11*Parameter!$C$21*Parameter!$C$22,0)</f>
        <v>0</v>
      </c>
      <c r="K19" s="18">
        <f>IF(K11&gt;0,VLOOKUP($A$1,Parameter!$B$8:$C$15,2)*K11*Parameter!$C$21*Parameter!$C$22,0)</f>
        <v>0</v>
      </c>
      <c r="L19" s="18">
        <f>IF(L11&gt;0,VLOOKUP($A$1,Parameter!$B$8:$C$15,2)*L11*Parameter!$C$21*Parameter!$C$22,0)</f>
        <v>0</v>
      </c>
      <c r="M19" s="18">
        <f>SUM(C19:L19)</f>
        <v>0</v>
      </c>
      <c r="N19" s="16">
        <f t="shared" si="0"/>
        <v>0</v>
      </c>
      <c r="O19" s="139"/>
      <c r="P19" s="139"/>
      <c r="Q19" s="139"/>
      <c r="R19" s="139"/>
      <c r="S19" s="139"/>
      <c r="T19" s="139"/>
      <c r="U19" s="139"/>
      <c r="V19" s="139"/>
      <c r="W19" s="139"/>
      <c r="X19" s="139"/>
      <c r="Y19" s="139"/>
      <c r="Z19" s="139"/>
      <c r="AA19" s="139"/>
      <c r="AB19" s="139"/>
    </row>
    <row r="20" spans="1:28" ht="16.5" x14ac:dyDescent="0.45">
      <c r="A20" s="127" t="str">
        <f>Eiche!A20</f>
        <v>jährliche Nettoerhöhung</v>
      </c>
      <c r="B20" s="139" t="s">
        <v>146</v>
      </c>
      <c r="C20" s="18" t="s">
        <v>67</v>
      </c>
      <c r="D20" s="18">
        <f>D18-D19</f>
        <v>0</v>
      </c>
      <c r="E20" s="18">
        <f t="shared" ref="E20:L20" si="1">E18-E19</f>
        <v>0</v>
      </c>
      <c r="F20" s="18">
        <f t="shared" si="1"/>
        <v>0</v>
      </c>
      <c r="G20" s="18">
        <f t="shared" si="1"/>
        <v>0</v>
      </c>
      <c r="H20" s="18">
        <f t="shared" si="1"/>
        <v>0</v>
      </c>
      <c r="I20" s="18">
        <f t="shared" si="1"/>
        <v>0</v>
      </c>
      <c r="J20" s="18">
        <f t="shared" si="1"/>
        <v>0</v>
      </c>
      <c r="K20" s="18">
        <f t="shared" si="1"/>
        <v>0</v>
      </c>
      <c r="L20" s="18">
        <f t="shared" si="1"/>
        <v>0</v>
      </c>
      <c r="M20" s="18">
        <f>SUM(C20:L20)</f>
        <v>0</v>
      </c>
      <c r="N20" s="16">
        <f t="shared" si="0"/>
        <v>0</v>
      </c>
      <c r="O20" s="139"/>
      <c r="P20" s="139"/>
      <c r="Q20" s="139"/>
      <c r="R20" s="139"/>
      <c r="S20" s="139"/>
      <c r="T20" s="139"/>
      <c r="U20" s="139"/>
      <c r="V20" s="139"/>
      <c r="W20" s="139"/>
      <c r="X20" s="139"/>
      <c r="Y20" s="139"/>
      <c r="Z20" s="139"/>
      <c r="AA20" s="139"/>
      <c r="AB20" s="139"/>
    </row>
    <row r="21" spans="1:28" x14ac:dyDescent="0.35">
      <c r="A21" s="19"/>
      <c r="B21" s="20"/>
      <c r="C21" s="29"/>
      <c r="D21" s="18"/>
      <c r="E21" s="18"/>
      <c r="F21" s="18"/>
      <c r="G21" s="18"/>
      <c r="H21" s="18"/>
      <c r="I21" s="18"/>
      <c r="J21" s="18"/>
      <c r="K21" s="18"/>
      <c r="L21" s="18"/>
      <c r="M21" s="18"/>
      <c r="N21" s="16"/>
      <c r="O21" s="139"/>
      <c r="P21" s="139"/>
      <c r="Q21" s="139"/>
      <c r="R21" s="139"/>
      <c r="S21" s="139"/>
      <c r="T21" s="139"/>
      <c r="U21" s="139"/>
      <c r="V21" s="139"/>
      <c r="W21" s="139"/>
      <c r="X21" s="139"/>
      <c r="Y21" s="139"/>
      <c r="Z21" s="139"/>
      <c r="AA21" s="139"/>
      <c r="AB21" s="139"/>
    </row>
    <row r="22" spans="1:28" x14ac:dyDescent="0.35">
      <c r="A22" s="19" t="str">
        <f>Eiche!A22</f>
        <v>Holzproduktespeicher</v>
      </c>
      <c r="B22" s="139"/>
      <c r="C22" s="29"/>
      <c r="D22" s="18"/>
      <c r="E22" s="18"/>
      <c r="F22" s="18"/>
      <c r="G22" s="18"/>
      <c r="H22" s="18"/>
      <c r="I22" s="18"/>
      <c r="J22" s="18"/>
      <c r="K22" s="18"/>
      <c r="L22" s="18"/>
      <c r="M22" s="18"/>
      <c r="N22" s="16"/>
      <c r="O22" s="139"/>
      <c r="P22" s="139"/>
      <c r="Q22" s="139"/>
      <c r="R22" s="139"/>
      <c r="S22" s="139"/>
      <c r="T22" s="139"/>
      <c r="U22" s="139"/>
      <c r="V22" s="139"/>
      <c r="W22" s="139"/>
      <c r="X22" s="139"/>
      <c r="Y22" s="139"/>
      <c r="Z22" s="139"/>
      <c r="AA22" s="139"/>
      <c r="AB22" s="139"/>
    </row>
    <row r="23" spans="1:28" ht="16.5" x14ac:dyDescent="0.45">
      <c r="A23" s="131" t="str">
        <f>Eiche!A23</f>
        <v>Produkte</v>
      </c>
      <c r="B23" s="139" t="s">
        <v>146</v>
      </c>
      <c r="C23" s="18" t="s">
        <v>67</v>
      </c>
      <c r="D23" s="18">
        <f>D19*Parameter!$C$29</f>
        <v>0</v>
      </c>
      <c r="E23" s="18">
        <f>E19*Parameter!$C$29</f>
        <v>0</v>
      </c>
      <c r="F23" s="18">
        <f>F19*Parameter!$C$29</f>
        <v>0</v>
      </c>
      <c r="G23" s="18">
        <f>G19*Parameter!$C$29</f>
        <v>0</v>
      </c>
      <c r="H23" s="18">
        <f>H19*Parameter!$C$29</f>
        <v>0</v>
      </c>
      <c r="I23" s="18">
        <f>I19*Parameter!$C$29</f>
        <v>0</v>
      </c>
      <c r="J23" s="18">
        <f>J19*Parameter!$C$29</f>
        <v>0</v>
      </c>
      <c r="K23" s="18">
        <f>K19*Parameter!$C$29</f>
        <v>0</v>
      </c>
      <c r="L23" s="18">
        <f>L19*Parameter!$C$29</f>
        <v>0</v>
      </c>
      <c r="M23" s="18">
        <f>SUM(C23:L23)</f>
        <v>0</v>
      </c>
      <c r="N23" s="16">
        <f t="shared" si="0"/>
        <v>0</v>
      </c>
      <c r="O23" s="139"/>
      <c r="P23" s="139"/>
      <c r="Q23" s="139"/>
      <c r="R23" s="139"/>
      <c r="S23" s="139"/>
      <c r="T23" s="139"/>
      <c r="U23" s="139"/>
      <c r="V23" s="139"/>
      <c r="W23" s="139"/>
      <c r="X23" s="139"/>
      <c r="Y23" s="139"/>
      <c r="Z23" s="139"/>
      <c r="AA23" s="139"/>
      <c r="AB23" s="139"/>
    </row>
    <row r="24" spans="1:28" ht="16.5" x14ac:dyDescent="0.45">
      <c r="A24" s="131" t="str">
        <f>Eiche!A24</f>
        <v>- stofflich</v>
      </c>
      <c r="B24" s="139" t="s">
        <v>146</v>
      </c>
      <c r="C24" s="18" t="s">
        <v>67</v>
      </c>
      <c r="D24" s="22">
        <f>IF(D7&lt;9.074,0,Parameter!$C$37*(1+Parameter!$D$37*EXP(-Parameter!$E$37*D7))^-(1/Parameter!$F$37)*D23)</f>
        <v>0</v>
      </c>
      <c r="E24" s="22">
        <f>IF(E7&lt;9.074,0,Parameter!$C$37*(1+Parameter!$D$37*EXP(-Parameter!$E$37*E7))^-(1/Parameter!$F$37)*E23)</f>
        <v>0</v>
      </c>
      <c r="F24" s="22">
        <f>IF(F7&lt;9.074,0,Parameter!$C$37*(1+Parameter!$D$37*EXP(-Parameter!$E$37*F7))^-(1/Parameter!$F$37)*F23)</f>
        <v>0</v>
      </c>
      <c r="G24" s="22">
        <f>IF(G7&lt;9.074,0,Parameter!$C$37*(1+Parameter!$D$37*EXP(-Parameter!$E$37*G7))^-(1/Parameter!$F$37)*G23)</f>
        <v>0</v>
      </c>
      <c r="H24" s="22">
        <f>IF(H7&lt;9.074,0,Parameter!$C$37*(1+Parameter!$D$37*EXP(-Parameter!$E$37*H7))^-(1/Parameter!$F$37)*H23)</f>
        <v>0</v>
      </c>
      <c r="I24" s="22">
        <f>IF(I7&lt;9.074,0,Parameter!$C$37*(1+Parameter!$D$37*EXP(-Parameter!$E$37*I7))^-(1/Parameter!$F$37)*I23)</f>
        <v>0</v>
      </c>
      <c r="J24" s="22">
        <f>IF(J7&lt;9.074,0,Parameter!$C$37*(1+Parameter!$D$37*EXP(-Parameter!$E$37*J7))^-(1/Parameter!$F$37)*J23)</f>
        <v>0</v>
      </c>
      <c r="K24" s="22">
        <f>IF(K7&lt;9.074,0,Parameter!$C$37*(1+Parameter!$D$37*EXP(-Parameter!$E$37*K7))^-(1/Parameter!$F$37)*K23)</f>
        <v>0</v>
      </c>
      <c r="L24" s="22">
        <f>IF(L7&lt;9.074,0,Parameter!$C$37*(1+Parameter!$D$37*EXP(-Parameter!$E$37*L7))^-(1/Parameter!$F$37)*L23)</f>
        <v>0</v>
      </c>
      <c r="M24" s="18">
        <f>SUM(C24:L24)</f>
        <v>0</v>
      </c>
      <c r="N24" s="16">
        <f t="shared" si="0"/>
        <v>0</v>
      </c>
      <c r="O24" s="23"/>
      <c r="P24" s="139"/>
      <c r="Q24" s="139"/>
      <c r="R24" s="139"/>
      <c r="S24" s="139"/>
      <c r="T24" s="139"/>
      <c r="U24" s="139"/>
      <c r="V24" s="139"/>
      <c r="W24" s="139"/>
      <c r="X24" s="139"/>
      <c r="Y24" s="139"/>
      <c r="Z24" s="139"/>
      <c r="AA24" s="139"/>
      <c r="AB24" s="139"/>
    </row>
    <row r="25" spans="1:28" ht="16.5" x14ac:dyDescent="0.45">
      <c r="A25" s="131" t="str">
        <f>Eiche!A25</f>
        <v>- nicht-stofflich</v>
      </c>
      <c r="B25" s="139" t="s">
        <v>146</v>
      </c>
      <c r="C25" s="18" t="s">
        <v>67</v>
      </c>
      <c r="D25" s="22">
        <f>D23-D24</f>
        <v>0</v>
      </c>
      <c r="E25" s="22">
        <f t="shared" ref="E25:L25" si="2">E23-E24</f>
        <v>0</v>
      </c>
      <c r="F25" s="22">
        <f t="shared" si="2"/>
        <v>0</v>
      </c>
      <c r="G25" s="22">
        <f t="shared" si="2"/>
        <v>0</v>
      </c>
      <c r="H25" s="22">
        <f t="shared" si="2"/>
        <v>0</v>
      </c>
      <c r="I25" s="22">
        <f t="shared" si="2"/>
        <v>0</v>
      </c>
      <c r="J25" s="22">
        <f t="shared" si="2"/>
        <v>0</v>
      </c>
      <c r="K25" s="22">
        <f t="shared" si="2"/>
        <v>0</v>
      </c>
      <c r="L25" s="22">
        <f t="shared" si="2"/>
        <v>0</v>
      </c>
      <c r="M25" s="18">
        <f>SUM(C25:L25)</f>
        <v>0</v>
      </c>
      <c r="N25" s="16">
        <f t="shared" si="0"/>
        <v>0</v>
      </c>
      <c r="O25" s="23"/>
      <c r="P25" s="139"/>
      <c r="Q25" s="139"/>
      <c r="R25" s="139"/>
      <c r="S25" s="139"/>
      <c r="T25" s="139"/>
      <c r="U25" s="139"/>
      <c r="V25" s="139"/>
      <c r="W25" s="139"/>
      <c r="X25" s="139"/>
      <c r="Y25" s="139"/>
      <c r="Z25" s="139"/>
      <c r="AA25" s="139"/>
      <c r="AB25" s="139"/>
    </row>
    <row r="26" spans="1:28" x14ac:dyDescent="0.35">
      <c r="A26" s="131"/>
      <c r="B26" s="21"/>
      <c r="C26" s="29"/>
      <c r="D26" s="18"/>
      <c r="E26" s="18"/>
      <c r="F26" s="18"/>
      <c r="G26" s="18"/>
      <c r="H26" s="18"/>
      <c r="I26" s="18"/>
      <c r="J26" s="18"/>
      <c r="K26" s="18"/>
      <c r="L26" s="18"/>
      <c r="M26" s="18"/>
      <c r="N26" s="16"/>
      <c r="O26" s="139"/>
      <c r="P26" s="139"/>
      <c r="Q26" s="139"/>
      <c r="R26" s="139"/>
      <c r="S26" s="139"/>
      <c r="T26" s="139"/>
      <c r="U26" s="139"/>
      <c r="V26" s="139"/>
      <c r="W26" s="139"/>
      <c r="X26" s="139"/>
      <c r="Y26" s="139"/>
      <c r="Z26" s="139"/>
      <c r="AA26" s="139"/>
      <c r="AB26" s="139"/>
    </row>
    <row r="27" spans="1:28" ht="16.5" x14ac:dyDescent="0.45">
      <c r="A27" s="131" t="str">
        <f>Eiche!A27</f>
        <v>jährliche Bruttoerhöhung</v>
      </c>
      <c r="B27" s="139" t="s">
        <v>146</v>
      </c>
      <c r="C27" s="18" t="s">
        <v>67</v>
      </c>
      <c r="D27" s="18">
        <f>D24*Parameter!$C$48</f>
        <v>0</v>
      </c>
      <c r="E27" s="18">
        <f>E24*Parameter!$C$48</f>
        <v>0</v>
      </c>
      <c r="F27" s="18">
        <f>F24*Parameter!$C$48</f>
        <v>0</v>
      </c>
      <c r="G27" s="18">
        <f>G24*Parameter!$C$48</f>
        <v>0</v>
      </c>
      <c r="H27" s="18">
        <f>H24*Parameter!$C$48</f>
        <v>0</v>
      </c>
      <c r="I27" s="18">
        <f>I24*Parameter!$C$48</f>
        <v>0</v>
      </c>
      <c r="J27" s="18">
        <f>J24*Parameter!$C$48</f>
        <v>0</v>
      </c>
      <c r="K27" s="18">
        <f>K24*Parameter!$C$48</f>
        <v>0</v>
      </c>
      <c r="L27" s="18">
        <f>L24*Parameter!$C$48</f>
        <v>0</v>
      </c>
      <c r="M27" s="18">
        <f>SUM(C27:L27)</f>
        <v>0</v>
      </c>
      <c r="N27" s="16">
        <f t="shared" si="0"/>
        <v>0</v>
      </c>
      <c r="O27" s="139"/>
      <c r="P27" s="139"/>
      <c r="Q27" s="139"/>
      <c r="R27" s="139"/>
      <c r="S27" s="139"/>
      <c r="T27" s="139"/>
      <c r="U27" s="139"/>
      <c r="V27" s="139"/>
      <c r="W27" s="139"/>
      <c r="X27" s="139"/>
      <c r="Y27" s="139"/>
      <c r="Z27" s="139"/>
      <c r="AA27" s="139"/>
      <c r="AB27" s="139"/>
    </row>
    <row r="28" spans="1:28" ht="16.5" x14ac:dyDescent="0.45">
      <c r="A28" s="131" t="str">
        <f>Eiche!A28</f>
        <v>jährliche Nettoerhöhung</v>
      </c>
      <c r="B28" s="139" t="s">
        <v>146</v>
      </c>
      <c r="C28" s="18" t="s">
        <v>67</v>
      </c>
      <c r="D28" s="18">
        <f>D27*Parameter!$C$49</f>
        <v>0</v>
      </c>
      <c r="E28" s="18">
        <f>E27*Parameter!$C$49</f>
        <v>0</v>
      </c>
      <c r="F28" s="18">
        <f>F27*Parameter!$C$49</f>
        <v>0</v>
      </c>
      <c r="G28" s="18">
        <f>G27*Parameter!$C$49</f>
        <v>0</v>
      </c>
      <c r="H28" s="18">
        <f>H27*Parameter!$C$49</f>
        <v>0</v>
      </c>
      <c r="I28" s="18">
        <f>I27*Parameter!$C$49</f>
        <v>0</v>
      </c>
      <c r="J28" s="18">
        <f>J27*Parameter!$C$49</f>
        <v>0</v>
      </c>
      <c r="K28" s="18">
        <f>K27*Parameter!$C$49</f>
        <v>0</v>
      </c>
      <c r="L28" s="18">
        <f>L27*Parameter!$C$49</f>
        <v>0</v>
      </c>
      <c r="M28" s="18">
        <f>SUM(C28:L28)</f>
        <v>0</v>
      </c>
      <c r="N28" s="16">
        <f t="shared" si="0"/>
        <v>0</v>
      </c>
      <c r="O28" s="139"/>
      <c r="P28" s="139"/>
      <c r="Q28" s="139"/>
      <c r="R28" s="139"/>
      <c r="S28" s="139"/>
      <c r="T28" s="139"/>
      <c r="U28" s="139"/>
      <c r="V28" s="139"/>
      <c r="W28" s="139"/>
      <c r="X28" s="139"/>
      <c r="Y28" s="139"/>
      <c r="Z28" s="139"/>
      <c r="AA28" s="139"/>
      <c r="AB28" s="139"/>
    </row>
    <row r="29" spans="1:28" s="13" customFormat="1" ht="16.5" x14ac:dyDescent="0.45">
      <c r="A29" s="131" t="str">
        <f>Eiche!A29</f>
        <v>Abgang Holzproduktespeicher</v>
      </c>
      <c r="B29" s="139" t="s">
        <v>146</v>
      </c>
      <c r="C29" s="18" t="s">
        <v>67</v>
      </c>
      <c r="D29" s="18">
        <f t="shared" ref="D29:L29" si="3">D27-D28</f>
        <v>0</v>
      </c>
      <c r="E29" s="18">
        <f t="shared" si="3"/>
        <v>0</v>
      </c>
      <c r="F29" s="18">
        <f t="shared" si="3"/>
        <v>0</v>
      </c>
      <c r="G29" s="18">
        <f t="shared" si="3"/>
        <v>0</v>
      </c>
      <c r="H29" s="18">
        <f t="shared" si="3"/>
        <v>0</v>
      </c>
      <c r="I29" s="18">
        <f t="shared" si="3"/>
        <v>0</v>
      </c>
      <c r="J29" s="18">
        <f t="shared" si="3"/>
        <v>0</v>
      </c>
      <c r="K29" s="18">
        <f t="shared" si="3"/>
        <v>0</v>
      </c>
      <c r="L29" s="18">
        <f t="shared" si="3"/>
        <v>0</v>
      </c>
      <c r="M29" s="18">
        <f>SUM(C29:L29)</f>
        <v>0</v>
      </c>
      <c r="N29" s="16">
        <f t="shared" si="0"/>
        <v>0</v>
      </c>
      <c r="O29" s="139"/>
      <c r="P29" s="139"/>
      <c r="Q29" s="139"/>
      <c r="R29" s="139"/>
      <c r="S29" s="139"/>
      <c r="T29" s="139"/>
      <c r="U29" s="139"/>
      <c r="V29" s="139"/>
      <c r="W29" s="139"/>
      <c r="X29" s="139"/>
      <c r="Y29" s="139"/>
      <c r="Z29" s="139"/>
      <c r="AA29" s="139"/>
      <c r="AB29" s="139"/>
    </row>
    <row r="30" spans="1:28" x14ac:dyDescent="0.35">
      <c r="A30" s="99"/>
      <c r="B30" s="21"/>
      <c r="C30" s="29"/>
      <c r="D30" s="18"/>
      <c r="E30" s="18"/>
      <c r="F30" s="18"/>
      <c r="G30" s="18"/>
      <c r="H30" s="18"/>
      <c r="I30" s="18"/>
      <c r="J30" s="18"/>
      <c r="K30" s="18"/>
      <c r="L30" s="18"/>
      <c r="M30" s="18"/>
      <c r="N30" s="16"/>
      <c r="O30" s="139"/>
      <c r="P30" s="139"/>
      <c r="Q30" s="139"/>
      <c r="R30" s="139"/>
      <c r="S30" s="139"/>
      <c r="T30" s="139"/>
      <c r="U30" s="139"/>
      <c r="V30" s="139"/>
      <c r="W30" s="139"/>
      <c r="X30" s="139"/>
      <c r="Y30" s="139"/>
      <c r="Z30" s="139"/>
      <c r="AA30" s="139"/>
      <c r="AB30" s="139"/>
    </row>
    <row r="31" spans="1:28" x14ac:dyDescent="0.35">
      <c r="A31" s="19" t="str">
        <f>Eiche!A31</f>
        <v>Substitution</v>
      </c>
      <c r="B31" s="21"/>
      <c r="C31" s="29"/>
      <c r="D31" s="18"/>
      <c r="E31" s="18"/>
      <c r="F31" s="18"/>
      <c r="G31" s="18"/>
      <c r="H31" s="18"/>
      <c r="I31" s="18"/>
      <c r="J31" s="18"/>
      <c r="K31" s="18"/>
      <c r="L31" s="18"/>
      <c r="M31" s="18"/>
      <c r="N31" s="16"/>
      <c r="O31" s="139"/>
      <c r="P31" s="139"/>
      <c r="Q31" s="139"/>
      <c r="R31" s="139"/>
      <c r="S31" s="139"/>
      <c r="T31" s="139"/>
      <c r="U31" s="139"/>
      <c r="V31" s="139"/>
      <c r="W31" s="139"/>
      <c r="X31" s="139"/>
      <c r="Y31" s="139"/>
      <c r="Z31" s="139"/>
      <c r="AA31" s="139"/>
      <c r="AB31" s="139"/>
    </row>
    <row r="32" spans="1:28" ht="16.5" x14ac:dyDescent="0.45">
      <c r="A32" s="131" t="str">
        <f>Eiche!A32</f>
        <v>- stofflich lange, mittlere Lebensdauer</v>
      </c>
      <c r="B32" s="139" t="s">
        <v>146</v>
      </c>
      <c r="C32" s="18" t="s">
        <v>67</v>
      </c>
      <c r="D32" s="18">
        <f>IF(D27&gt;0,D27*Parameter!$C$66,0)</f>
        <v>0</v>
      </c>
      <c r="E32" s="18">
        <f>IF(E27&gt;0,E27*Parameter!$C$66,0)</f>
        <v>0</v>
      </c>
      <c r="F32" s="18">
        <f>IF(F27&gt;0,F27*Parameter!$C$66,0)</f>
        <v>0</v>
      </c>
      <c r="G32" s="18">
        <f>IF(G27&gt;0,G27*Parameter!$C$66,0)</f>
        <v>0</v>
      </c>
      <c r="H32" s="18">
        <f>IF(H27&gt;0,H27*Parameter!$C$66,0)</f>
        <v>0</v>
      </c>
      <c r="I32" s="18">
        <f>IF(I27&gt;0,I27*Parameter!$C$66,0)</f>
        <v>0</v>
      </c>
      <c r="J32" s="18">
        <f>IF(J27&gt;0,J27*Parameter!$C$66,0)</f>
        <v>0</v>
      </c>
      <c r="K32" s="18">
        <f>IF(K27&gt;0,K27*Parameter!$C$66,0)</f>
        <v>0</v>
      </c>
      <c r="L32" s="18">
        <f>IF(L27&gt;0,L27*Parameter!$C$66,0)</f>
        <v>0</v>
      </c>
      <c r="M32" s="18">
        <f t="shared" ref="M32:M37" si="4">SUM(C32:L32)</f>
        <v>0</v>
      </c>
      <c r="N32" s="16">
        <f t="shared" si="0"/>
        <v>0</v>
      </c>
      <c r="O32" s="139"/>
      <c r="P32" s="139"/>
      <c r="Q32" s="139"/>
      <c r="R32" s="139"/>
      <c r="S32" s="139"/>
      <c r="T32" s="139"/>
      <c r="U32" s="139"/>
      <c r="V32" s="139"/>
      <c r="W32" s="139"/>
      <c r="X32" s="139"/>
      <c r="Y32" s="139"/>
      <c r="Z32" s="139"/>
      <c r="AA32" s="139"/>
      <c r="AB32" s="139"/>
    </row>
    <row r="33" spans="1:28" ht="16.5" x14ac:dyDescent="0.45">
      <c r="A33" s="131" t="str">
        <f>Eiche!A33</f>
        <v>- stofflich Kaskadennutzung</v>
      </c>
      <c r="B33" s="139" t="s">
        <v>146</v>
      </c>
      <c r="C33" s="18" t="s">
        <v>67</v>
      </c>
      <c r="D33" s="18">
        <f>IF(D27&gt;0,D27*Parameter!$C$72*Parameter!$C$66,0)</f>
        <v>0</v>
      </c>
      <c r="E33" s="18">
        <f>IF(E27&gt;0,E27*Parameter!$C$72*Parameter!$C$66,0)</f>
        <v>0</v>
      </c>
      <c r="F33" s="18">
        <f>IF(F27&gt;0,F27*Parameter!$C$72*Parameter!$C$66,0)</f>
        <v>0</v>
      </c>
      <c r="G33" s="18">
        <f>IF(G27&gt;0,G27*Parameter!$C$72*Parameter!$C$66,0)</f>
        <v>0</v>
      </c>
      <c r="H33" s="18">
        <f>IF(H27&gt;0,H27*Parameter!$C$72*Parameter!$C$66,0)</f>
        <v>0</v>
      </c>
      <c r="I33" s="18">
        <f>IF(I27&gt;0,I27*Parameter!$C$72*Parameter!$C$66,0)</f>
        <v>0</v>
      </c>
      <c r="J33" s="18">
        <f>IF(J27&gt;0,J27*Parameter!$C$72*Parameter!$C$66,0)</f>
        <v>0</v>
      </c>
      <c r="K33" s="18">
        <f>IF(K27&gt;0,K27*Parameter!$C$72*Parameter!$C$66,0)</f>
        <v>0</v>
      </c>
      <c r="L33" s="18">
        <f>IF(L27&gt;0,L27*Parameter!$C$72*Parameter!$C$66,0)</f>
        <v>0</v>
      </c>
      <c r="M33" s="18">
        <f t="shared" si="4"/>
        <v>0</v>
      </c>
      <c r="N33" s="16">
        <f>IF($M$6=0,0,M33/$M$6)</f>
        <v>0</v>
      </c>
      <c r="O33" s="139"/>
      <c r="P33" s="139"/>
      <c r="Q33" s="139"/>
      <c r="R33" s="139"/>
      <c r="S33" s="139"/>
      <c r="T33" s="139"/>
      <c r="U33" s="139"/>
      <c r="V33" s="139"/>
      <c r="W33" s="139"/>
      <c r="X33" s="139"/>
      <c r="Y33" s="139"/>
      <c r="Z33" s="139"/>
      <c r="AA33" s="139"/>
      <c r="AB33" s="139"/>
    </row>
    <row r="34" spans="1:28" s="13" customFormat="1" ht="16.5" x14ac:dyDescent="0.45">
      <c r="A34" s="131" t="str">
        <f>Eiche!A34</f>
        <v>- stofflich kurze Lebensdauer</v>
      </c>
      <c r="B34" s="139" t="s">
        <v>146</v>
      </c>
      <c r="C34" s="18" t="s">
        <v>67</v>
      </c>
      <c r="D34" s="18">
        <f>D24*Parameter!$C$79*Parameter!$C$66</f>
        <v>0</v>
      </c>
      <c r="E34" s="18">
        <f>E24*Parameter!$C$79*Parameter!$C$66</f>
        <v>0</v>
      </c>
      <c r="F34" s="18">
        <f>F24*Parameter!$C$79*Parameter!$C$66</f>
        <v>0</v>
      </c>
      <c r="G34" s="18">
        <f>G24*Parameter!$C$79*Parameter!$C$66</f>
        <v>0</v>
      </c>
      <c r="H34" s="18">
        <f>H24*Parameter!$C$79*Parameter!$C$66</f>
        <v>0</v>
      </c>
      <c r="I34" s="18">
        <f>I24*Parameter!$C$79*Parameter!$C$66</f>
        <v>0</v>
      </c>
      <c r="J34" s="18">
        <f>J24*Parameter!$C$79*Parameter!$C$66</f>
        <v>0</v>
      </c>
      <c r="K34" s="18">
        <f>K24*Parameter!$C$79*Parameter!$C$66</f>
        <v>0</v>
      </c>
      <c r="L34" s="18">
        <f>L24*Parameter!$C$79*Parameter!$C$66</f>
        <v>0</v>
      </c>
      <c r="M34" s="18">
        <f t="shared" si="4"/>
        <v>0</v>
      </c>
      <c r="N34" s="16">
        <f t="shared" si="0"/>
        <v>0</v>
      </c>
      <c r="O34" s="139"/>
      <c r="P34" s="139"/>
      <c r="Q34" s="139"/>
      <c r="R34" s="139"/>
      <c r="S34" s="139"/>
      <c r="T34" s="139"/>
      <c r="U34" s="139"/>
      <c r="V34" s="139"/>
      <c r="W34" s="139"/>
      <c r="X34" s="139"/>
      <c r="Y34" s="139"/>
      <c r="Z34" s="139"/>
      <c r="AA34" s="139"/>
      <c r="AB34" s="139"/>
    </row>
    <row r="35" spans="1:28" ht="16.5" x14ac:dyDescent="0.45">
      <c r="A35" s="131" t="str">
        <f>Eiche!A35</f>
        <v>- energetisch aus Wald</v>
      </c>
      <c r="B35" s="139" t="s">
        <v>146</v>
      </c>
      <c r="C35" s="18" t="s">
        <v>67</v>
      </c>
      <c r="D35" s="18">
        <f>IF(D25&gt;0,D25*Parameter!$C$67,0)</f>
        <v>0</v>
      </c>
      <c r="E35" s="18">
        <f>IF(E25&gt;0,E25*Parameter!$C$67,0)</f>
        <v>0</v>
      </c>
      <c r="F35" s="18">
        <f>IF(F25&gt;0,F25*Parameter!$C$67,0)</f>
        <v>0</v>
      </c>
      <c r="G35" s="18">
        <f>IF(G25&gt;0,G25*Parameter!$C$67,0)</f>
        <v>0</v>
      </c>
      <c r="H35" s="18">
        <f>IF(H25&gt;0,H25*Parameter!$C$67,0)</f>
        <v>0</v>
      </c>
      <c r="I35" s="18">
        <f>IF(I25&gt;0,I25*Parameter!$C$67,0)</f>
        <v>0</v>
      </c>
      <c r="J35" s="18">
        <f>IF(J25&gt;0,J25*Parameter!$C$67,0)</f>
        <v>0</v>
      </c>
      <c r="K35" s="18">
        <f>IF(K25&gt;0,K25*Parameter!$C$67,0)</f>
        <v>0</v>
      </c>
      <c r="L35" s="18">
        <f>IF(L25&gt;0,L25*Parameter!$C$67,0)</f>
        <v>0</v>
      </c>
      <c r="M35" s="18">
        <f t="shared" si="4"/>
        <v>0</v>
      </c>
      <c r="N35" s="16">
        <f>IF($M$6=0,0,M35/$M$6)</f>
        <v>0</v>
      </c>
      <c r="O35" s="139"/>
      <c r="P35" s="139"/>
      <c r="Q35" s="139"/>
      <c r="R35" s="139"/>
      <c r="S35" s="139"/>
      <c r="T35" s="139"/>
      <c r="U35" s="139"/>
      <c r="V35" s="139"/>
      <c r="W35" s="139"/>
      <c r="X35" s="139"/>
      <c r="Y35" s="139"/>
      <c r="Z35" s="139"/>
      <c r="AA35" s="139"/>
      <c r="AB35" s="139"/>
    </row>
    <row r="36" spans="1:28" ht="16.5" x14ac:dyDescent="0.45">
      <c r="A36" s="131" t="str">
        <f>Eiche!A36</f>
        <v>- energetisch kurze Lebensdauer</v>
      </c>
      <c r="B36" s="139" t="s">
        <v>146</v>
      </c>
      <c r="C36" s="18" t="s">
        <v>67</v>
      </c>
      <c r="D36" s="234">
        <f>IF(D24&gt;0,(D24-D27)*Parameter!$C$67,0)</f>
        <v>0</v>
      </c>
      <c r="E36" s="234">
        <f>IF(E24&gt;0,(E24-E27)*Parameter!$C$67,0)</f>
        <v>0</v>
      </c>
      <c r="F36" s="234">
        <f>IF(F24&gt;0,(F24-F27)*Parameter!$C$67,0)</f>
        <v>0</v>
      </c>
      <c r="G36" s="234">
        <f>IF(G24&gt;0,(G24-G27)*Parameter!$C$67,0)</f>
        <v>0</v>
      </c>
      <c r="H36" s="234">
        <f>IF(H24&gt;0,(H24-H27)*Parameter!$C$67,0)</f>
        <v>0</v>
      </c>
      <c r="I36" s="234">
        <f>IF(I24&gt;0,(I24-I27)*Parameter!$C$67,0)</f>
        <v>0</v>
      </c>
      <c r="J36" s="234">
        <f>IF(J24&gt;0,(J24-J27)*Parameter!$C$67,0)</f>
        <v>0</v>
      </c>
      <c r="K36" s="234">
        <f>IF(K24&gt;0,(K24-K27)*Parameter!$C$67,0)</f>
        <v>0</v>
      </c>
      <c r="L36" s="234">
        <f>IF(L24&gt;0,(L24-L27)*Parameter!$C$67,0)</f>
        <v>0</v>
      </c>
      <c r="M36" s="18">
        <f t="shared" si="4"/>
        <v>0</v>
      </c>
      <c r="N36" s="16">
        <f>IF($M$6=0,0,M36/$M$6)</f>
        <v>0</v>
      </c>
      <c r="O36" s="139"/>
      <c r="P36" s="139"/>
      <c r="Q36" s="139"/>
      <c r="R36" s="139"/>
      <c r="S36" s="139"/>
      <c r="T36" s="139"/>
      <c r="U36" s="139"/>
      <c r="V36" s="139"/>
      <c r="W36" s="139"/>
      <c r="X36" s="139"/>
      <c r="Y36" s="139"/>
      <c r="Z36" s="139"/>
      <c r="AA36" s="139"/>
      <c r="AB36" s="139"/>
    </row>
    <row r="37" spans="1:28" s="13" customFormat="1" ht="16.5" x14ac:dyDescent="0.45">
      <c r="A37" s="131" t="str">
        <f>Eiche!A37</f>
        <v>- energetisch Kaskadennutzung</v>
      </c>
      <c r="B37" s="139" t="s">
        <v>146</v>
      </c>
      <c r="C37" s="18" t="s">
        <v>67</v>
      </c>
      <c r="D37" s="18">
        <f>IF(D29&gt;0,D29*Parameter!$C$67,0)</f>
        <v>0</v>
      </c>
      <c r="E37" s="18">
        <f>IF(E29&gt;0,E29*Parameter!$C$67,0)</f>
        <v>0</v>
      </c>
      <c r="F37" s="18">
        <f>IF(F29&gt;0,F29*Parameter!$C$67,0)</f>
        <v>0</v>
      </c>
      <c r="G37" s="18">
        <f>IF(G29&gt;0,G29*Parameter!$C$67,0)</f>
        <v>0</v>
      </c>
      <c r="H37" s="18">
        <f>IF(H29&gt;0,H29*Parameter!$C$67,0)</f>
        <v>0</v>
      </c>
      <c r="I37" s="18">
        <f>IF(I29&gt;0,I29*Parameter!$C$67,0)</f>
        <v>0</v>
      </c>
      <c r="J37" s="18">
        <f>IF(J29&gt;0,J29*Parameter!$C$67,0)</f>
        <v>0</v>
      </c>
      <c r="K37" s="18">
        <f>IF(K29&gt;0,K29*Parameter!$C$67,0)</f>
        <v>0</v>
      </c>
      <c r="L37" s="18">
        <f>IF(L29&gt;0,L29*Parameter!$C$67,0)</f>
        <v>0</v>
      </c>
      <c r="M37" s="18">
        <f t="shared" si="4"/>
        <v>0</v>
      </c>
      <c r="N37" s="16">
        <f t="shared" si="0"/>
        <v>0</v>
      </c>
      <c r="O37" s="139"/>
      <c r="P37" s="139"/>
      <c r="Q37" s="139"/>
      <c r="R37" s="139"/>
      <c r="S37" s="139"/>
      <c r="T37" s="139"/>
      <c r="U37" s="139"/>
      <c r="V37" s="139"/>
      <c r="W37" s="139"/>
      <c r="X37" s="139"/>
      <c r="Y37" s="139"/>
      <c r="Z37" s="139"/>
      <c r="AA37" s="139"/>
      <c r="AB37" s="139"/>
    </row>
    <row r="38" spans="1:28" ht="16.5" x14ac:dyDescent="0.45">
      <c r="A38" s="131" t="str">
        <f>Eiche!A38</f>
        <v>Summe jährliche Substitution</v>
      </c>
      <c r="B38" s="139" t="s">
        <v>146</v>
      </c>
      <c r="C38" s="18" t="s">
        <v>67</v>
      </c>
      <c r="D38" s="18">
        <f>SUM(D32:D37)</f>
        <v>0</v>
      </c>
      <c r="E38" s="18">
        <f t="shared" ref="E38:L38" si="5">SUM(E32:E37)</f>
        <v>0</v>
      </c>
      <c r="F38" s="18">
        <f>SUM(F32:F37)</f>
        <v>0</v>
      </c>
      <c r="G38" s="18">
        <f t="shared" si="5"/>
        <v>0</v>
      </c>
      <c r="H38" s="18">
        <f t="shared" si="5"/>
        <v>0</v>
      </c>
      <c r="I38" s="18">
        <f>SUM(I32:I37)</f>
        <v>0</v>
      </c>
      <c r="J38" s="18">
        <f t="shared" si="5"/>
        <v>0</v>
      </c>
      <c r="K38" s="18">
        <f>SUM(K32:K37)</f>
        <v>0</v>
      </c>
      <c r="L38" s="18">
        <f t="shared" si="5"/>
        <v>0</v>
      </c>
      <c r="M38" s="18">
        <f>SUM(M32:M37)</f>
        <v>0</v>
      </c>
      <c r="N38" s="16">
        <f t="shared" si="0"/>
        <v>0</v>
      </c>
      <c r="O38" s="139"/>
      <c r="P38" s="139"/>
      <c r="Q38" s="139"/>
      <c r="R38" s="139"/>
      <c r="S38" s="139"/>
      <c r="T38" s="139"/>
      <c r="U38" s="139"/>
      <c r="V38" s="139"/>
      <c r="W38" s="139"/>
      <c r="X38" s="139"/>
      <c r="Y38" s="139"/>
      <c r="Z38" s="139"/>
      <c r="AA38" s="139"/>
      <c r="AB38" s="139"/>
    </row>
    <row r="39" spans="1:28" x14ac:dyDescent="0.35">
      <c r="A39" s="99"/>
      <c r="B39" s="139"/>
      <c r="C39" s="29"/>
      <c r="D39" s="18"/>
      <c r="E39" s="18"/>
      <c r="F39" s="18"/>
      <c r="G39" s="18"/>
      <c r="H39" s="18"/>
      <c r="I39" s="18"/>
      <c r="J39" s="18"/>
      <c r="K39" s="18"/>
      <c r="L39" s="18"/>
      <c r="M39" s="18"/>
      <c r="N39" s="16"/>
      <c r="O39" s="139"/>
      <c r="P39" s="139"/>
      <c r="Q39" s="139"/>
      <c r="R39" s="139"/>
      <c r="S39" s="139"/>
      <c r="T39" s="139"/>
      <c r="U39" s="139"/>
      <c r="V39" s="139"/>
      <c r="W39" s="139"/>
      <c r="X39" s="139"/>
      <c r="Y39" s="139"/>
      <c r="Z39" s="139"/>
      <c r="AA39" s="139"/>
      <c r="AB39" s="139"/>
    </row>
    <row r="40" spans="1:28" x14ac:dyDescent="0.35">
      <c r="A40" s="100" t="str">
        <f>Eiche!A40</f>
        <v>Jährliche Klimaschutzleistung</v>
      </c>
      <c r="B40" s="139"/>
      <c r="C40" s="29"/>
      <c r="D40" s="18"/>
      <c r="E40" s="18"/>
      <c r="F40" s="18"/>
      <c r="G40" s="18"/>
      <c r="H40" s="18"/>
      <c r="I40" s="18"/>
      <c r="J40" s="18"/>
      <c r="K40" s="18"/>
      <c r="L40" s="18"/>
      <c r="M40" s="18"/>
      <c r="N40" s="16"/>
      <c r="O40" s="139"/>
      <c r="P40" s="139"/>
      <c r="Q40" s="139"/>
      <c r="R40" s="139"/>
      <c r="S40" s="139"/>
      <c r="T40" s="139"/>
      <c r="U40" s="139"/>
      <c r="V40" s="139"/>
      <c r="W40" s="139"/>
      <c r="X40" s="139"/>
      <c r="Y40" s="139"/>
      <c r="Z40" s="139"/>
      <c r="AA40" s="139"/>
      <c r="AB40" s="139"/>
    </row>
    <row r="41" spans="1:28" ht="16.5" x14ac:dyDescent="0.45">
      <c r="A41" s="131" t="str">
        <f>Eiche!A41</f>
        <v>Klimaschutzleistung Forst &amp; Holz</v>
      </c>
      <c r="B41" s="139" t="s">
        <v>146</v>
      </c>
      <c r="C41" s="18" t="s">
        <v>67</v>
      </c>
      <c r="D41" s="18">
        <f t="shared" ref="D41:L41" si="6">D20+D28+D38</f>
        <v>0</v>
      </c>
      <c r="E41" s="18">
        <f t="shared" si="6"/>
        <v>0</v>
      </c>
      <c r="F41" s="18">
        <f t="shared" si="6"/>
        <v>0</v>
      </c>
      <c r="G41" s="18">
        <f t="shared" si="6"/>
        <v>0</v>
      </c>
      <c r="H41" s="18">
        <f t="shared" si="6"/>
        <v>0</v>
      </c>
      <c r="I41" s="18">
        <f t="shared" si="6"/>
        <v>0</v>
      </c>
      <c r="J41" s="18">
        <f t="shared" si="6"/>
        <v>0</v>
      </c>
      <c r="K41" s="18">
        <f t="shared" si="6"/>
        <v>0</v>
      </c>
      <c r="L41" s="18">
        <f t="shared" si="6"/>
        <v>0</v>
      </c>
      <c r="M41" s="18">
        <f>SUM(C41:L41)</f>
        <v>0</v>
      </c>
      <c r="N41" s="16">
        <f t="shared" si="0"/>
        <v>0</v>
      </c>
      <c r="O41" s="139"/>
      <c r="P41" s="139"/>
      <c r="Q41" s="139"/>
      <c r="R41" s="139"/>
      <c r="S41" s="139"/>
      <c r="T41" s="139"/>
      <c r="U41" s="139"/>
      <c r="V41" s="139"/>
      <c r="W41" s="139"/>
      <c r="X41" s="139"/>
      <c r="Y41" s="139"/>
      <c r="Z41" s="139"/>
      <c r="AA41" s="139"/>
      <c r="AB41" s="139"/>
    </row>
    <row r="42" spans="1:28" x14ac:dyDescent="0.35">
      <c r="A42" s="139"/>
      <c r="B42" s="139"/>
      <c r="C42" s="139"/>
      <c r="D42" s="139"/>
      <c r="E42" s="139"/>
      <c r="F42" s="139"/>
      <c r="G42" s="139"/>
      <c r="H42" s="139"/>
      <c r="I42" s="139"/>
      <c r="J42" s="139"/>
      <c r="K42" s="139"/>
      <c r="L42" s="139"/>
      <c r="M42" s="139"/>
      <c r="N42" s="139"/>
      <c r="O42" s="139"/>
      <c r="P42" s="139"/>
      <c r="Q42" s="139"/>
      <c r="R42" s="139"/>
      <c r="S42" s="139"/>
      <c r="T42" s="139"/>
      <c r="U42" s="139"/>
      <c r="V42" s="139"/>
      <c r="W42" s="139"/>
      <c r="X42" s="139"/>
      <c r="Y42" s="139"/>
      <c r="Z42" s="139"/>
      <c r="AA42" s="139"/>
      <c r="AB42" s="139"/>
    </row>
    <row r="43" spans="1:28" x14ac:dyDescent="0.35">
      <c r="A43" s="17"/>
      <c r="B43" s="139"/>
      <c r="C43" s="139"/>
      <c r="D43" s="139"/>
      <c r="E43" s="139"/>
      <c r="F43" s="139"/>
      <c r="G43" s="139"/>
      <c r="H43" s="139"/>
      <c r="I43" s="139"/>
      <c r="J43" s="139"/>
      <c r="K43" s="139"/>
      <c r="L43" s="139"/>
      <c r="M43" s="139"/>
      <c r="N43" s="139"/>
      <c r="O43" s="139"/>
      <c r="P43" s="139"/>
      <c r="Q43" s="139"/>
      <c r="R43" s="139"/>
      <c r="S43" s="139"/>
      <c r="T43" s="139"/>
      <c r="U43" s="139"/>
      <c r="V43" s="139"/>
      <c r="W43" s="139"/>
      <c r="X43" s="139"/>
      <c r="Y43" s="139"/>
      <c r="Z43" s="139"/>
      <c r="AA43" s="139"/>
      <c r="AB43" s="139"/>
    </row>
    <row r="44" spans="1:28" x14ac:dyDescent="0.35">
      <c r="A44" s="139"/>
      <c r="B44" s="139"/>
      <c r="C44" s="139"/>
      <c r="D44" s="139"/>
      <c r="E44" s="139"/>
      <c r="F44" s="139"/>
      <c r="G44" s="139"/>
      <c r="H44" s="139"/>
      <c r="I44" s="139"/>
      <c r="J44" s="139"/>
      <c r="K44" s="139"/>
      <c r="L44" s="139"/>
      <c r="M44" s="139"/>
      <c r="N44" s="139"/>
      <c r="O44" s="139"/>
      <c r="P44" s="139"/>
      <c r="Q44" s="139"/>
      <c r="R44" s="139"/>
      <c r="S44" s="139"/>
      <c r="T44" s="139"/>
      <c r="U44" s="139"/>
      <c r="V44" s="139"/>
      <c r="W44" s="139"/>
      <c r="X44" s="139"/>
      <c r="Y44" s="139"/>
      <c r="Z44" s="139"/>
      <c r="AA44" s="139"/>
      <c r="AB44" s="139"/>
    </row>
    <row r="45" spans="1:28" x14ac:dyDescent="0.35">
      <c r="A45" s="139" t="s">
        <v>90</v>
      </c>
      <c r="B45" s="139"/>
      <c r="C45" s="139"/>
      <c r="D45" s="139"/>
      <c r="E45" s="139"/>
      <c r="F45" s="139"/>
      <c r="G45" s="139"/>
      <c r="H45" s="139"/>
      <c r="I45" s="139"/>
      <c r="J45" s="139"/>
      <c r="K45" s="139"/>
      <c r="L45" s="139"/>
      <c r="M45" s="139"/>
      <c r="N45" s="139"/>
      <c r="O45" s="139"/>
      <c r="P45" s="139"/>
      <c r="Q45" s="139"/>
      <c r="R45" s="139"/>
      <c r="S45" s="139"/>
      <c r="T45" s="139"/>
      <c r="U45" s="139"/>
      <c r="V45" s="139"/>
      <c r="W45" s="139"/>
      <c r="X45" s="139"/>
      <c r="Y45" s="139"/>
      <c r="Z45" s="139"/>
      <c r="AA45" s="139"/>
      <c r="AB45" s="139"/>
    </row>
    <row r="46" spans="1:28" x14ac:dyDescent="0.35">
      <c r="A46" s="139"/>
      <c r="B46" s="139"/>
      <c r="C46" s="139"/>
      <c r="D46" s="139"/>
      <c r="E46" s="139"/>
      <c r="F46" s="139"/>
      <c r="G46" s="139"/>
      <c r="H46" s="139"/>
      <c r="I46" s="139"/>
      <c r="J46" s="139"/>
      <c r="K46" s="139"/>
      <c r="L46" s="139"/>
      <c r="M46" s="139"/>
      <c r="N46" s="139"/>
      <c r="O46" s="139"/>
      <c r="P46" s="139"/>
      <c r="Q46" s="139"/>
      <c r="R46" s="139"/>
      <c r="S46" s="139"/>
      <c r="T46" s="139"/>
      <c r="U46" s="139"/>
      <c r="V46" s="139"/>
      <c r="W46" s="139"/>
      <c r="X46" s="139"/>
      <c r="Y46" s="139"/>
      <c r="Z46" s="139"/>
      <c r="AA46" s="139"/>
      <c r="AB46" s="139"/>
    </row>
    <row r="47" spans="1:28" x14ac:dyDescent="0.35">
      <c r="A47" s="259" t="str">
        <f>Eiche!A47</f>
        <v>Klimarechner DFWR, Stand: 21.06.2018</v>
      </c>
      <c r="B47" s="259"/>
      <c r="C47" s="259"/>
      <c r="D47" s="139"/>
      <c r="E47" s="139"/>
      <c r="F47" s="139"/>
      <c r="G47" s="139"/>
      <c r="H47" s="139"/>
      <c r="I47" s="139"/>
      <c r="J47" s="139"/>
      <c r="K47" s="139"/>
      <c r="L47" s="139"/>
      <c r="M47" s="139"/>
      <c r="N47" s="139"/>
      <c r="O47" s="139"/>
      <c r="P47" s="139"/>
      <c r="Q47" s="139"/>
      <c r="R47" s="139"/>
      <c r="S47" s="139"/>
      <c r="T47" s="139"/>
      <c r="U47" s="139"/>
      <c r="V47" s="139"/>
      <c r="W47" s="139"/>
      <c r="X47" s="139"/>
      <c r="Y47" s="139"/>
      <c r="Z47" s="139"/>
      <c r="AA47" s="139"/>
      <c r="AB47" s="139"/>
    </row>
    <row r="48" spans="1:28" x14ac:dyDescent="0.35">
      <c r="A48" s="139"/>
      <c r="B48" s="139"/>
      <c r="C48" s="139"/>
      <c r="D48" s="139"/>
      <c r="E48" s="139"/>
      <c r="F48" s="139"/>
      <c r="G48" s="139"/>
      <c r="H48" s="139"/>
      <c r="I48" s="139"/>
      <c r="J48" s="139"/>
      <c r="K48" s="139"/>
      <c r="L48" s="139"/>
      <c r="M48" s="139"/>
      <c r="N48" s="139"/>
      <c r="O48" s="139"/>
      <c r="P48" s="139"/>
      <c r="Q48" s="139"/>
      <c r="R48" s="139"/>
      <c r="S48" s="139"/>
      <c r="T48" s="139"/>
      <c r="U48" s="139"/>
      <c r="V48" s="139"/>
      <c r="W48" s="139"/>
      <c r="X48" s="139"/>
      <c r="Y48" s="139"/>
      <c r="Z48" s="139"/>
      <c r="AA48" s="139"/>
      <c r="AB48" s="139"/>
    </row>
    <row r="49" spans="1:28" x14ac:dyDescent="0.35">
      <c r="A49" s="139"/>
      <c r="B49" s="139"/>
      <c r="C49" s="139"/>
      <c r="D49" s="139"/>
      <c r="E49" s="139"/>
      <c r="F49" s="139"/>
      <c r="G49" s="139"/>
      <c r="H49" s="139"/>
      <c r="I49" s="139"/>
      <c r="J49" s="139"/>
      <c r="K49" s="139"/>
      <c r="L49" s="139"/>
      <c r="M49" s="139"/>
      <c r="N49" s="139"/>
      <c r="O49" s="139"/>
      <c r="P49" s="139"/>
      <c r="Q49" s="139"/>
      <c r="R49" s="139"/>
      <c r="S49" s="139"/>
      <c r="T49" s="139"/>
      <c r="U49" s="139"/>
      <c r="V49" s="139"/>
      <c r="W49" s="139"/>
      <c r="X49" s="139"/>
      <c r="Y49" s="139"/>
      <c r="Z49" s="139"/>
      <c r="AA49" s="139"/>
      <c r="AB49" s="139"/>
    </row>
    <row r="50" spans="1:28" x14ac:dyDescent="0.35">
      <c r="A50" s="139"/>
      <c r="B50" s="139"/>
      <c r="C50" s="139"/>
      <c r="D50" s="139"/>
      <c r="E50" s="139"/>
      <c r="F50" s="139"/>
      <c r="G50" s="139"/>
      <c r="H50" s="139"/>
      <c r="I50" s="139"/>
      <c r="J50" s="139"/>
      <c r="K50" s="139"/>
      <c r="L50" s="139"/>
      <c r="M50" s="139"/>
      <c r="N50" s="139"/>
      <c r="O50" s="139"/>
      <c r="P50" s="139"/>
      <c r="Q50" s="139"/>
      <c r="R50" s="139"/>
      <c r="S50" s="139"/>
      <c r="T50" s="139"/>
      <c r="U50" s="139"/>
      <c r="V50" s="139"/>
      <c r="W50" s="139"/>
      <c r="X50" s="139"/>
      <c r="Y50" s="139"/>
      <c r="Z50" s="139"/>
      <c r="AA50" s="139"/>
      <c r="AB50" s="139"/>
    </row>
    <row r="51" spans="1:28" x14ac:dyDescent="0.35">
      <c r="A51" s="139"/>
      <c r="B51" s="139"/>
      <c r="C51" s="139"/>
      <c r="D51" s="139"/>
      <c r="E51" s="139"/>
      <c r="F51" s="139"/>
      <c r="G51" s="139"/>
      <c r="H51" s="139"/>
      <c r="I51" s="139"/>
      <c r="J51" s="139"/>
      <c r="K51" s="139"/>
      <c r="L51" s="139"/>
      <c r="M51" s="139"/>
      <c r="N51" s="139"/>
      <c r="O51" s="139"/>
      <c r="P51" s="139"/>
      <c r="Q51" s="139"/>
      <c r="R51" s="139"/>
      <c r="S51" s="139"/>
      <c r="T51" s="139"/>
      <c r="U51" s="139"/>
      <c r="V51" s="139"/>
      <c r="W51" s="139"/>
      <c r="X51" s="139"/>
      <c r="Y51" s="139"/>
      <c r="Z51" s="139"/>
      <c r="AA51" s="139"/>
      <c r="AB51" s="139"/>
    </row>
    <row r="52" spans="1:28" x14ac:dyDescent="0.35">
      <c r="A52" s="139"/>
      <c r="B52" s="139"/>
      <c r="C52" s="139"/>
      <c r="D52" s="139"/>
      <c r="E52" s="139"/>
      <c r="F52" s="139"/>
      <c r="G52" s="139"/>
      <c r="H52" s="139"/>
      <c r="I52" s="139"/>
      <c r="J52" s="139"/>
      <c r="K52" s="139"/>
      <c r="L52" s="139"/>
      <c r="M52" s="139"/>
      <c r="N52" s="139"/>
      <c r="O52" s="139"/>
      <c r="P52" s="139"/>
      <c r="Q52" s="139"/>
      <c r="R52" s="139"/>
      <c r="S52" s="139"/>
      <c r="T52" s="139"/>
      <c r="U52" s="139"/>
      <c r="V52" s="139"/>
      <c r="W52" s="139"/>
      <c r="X52" s="139"/>
      <c r="Y52" s="139"/>
      <c r="Z52" s="139"/>
      <c r="AA52" s="139"/>
      <c r="AB52" s="139"/>
    </row>
    <row r="53" spans="1:28" x14ac:dyDescent="0.35">
      <c r="A53" s="139"/>
      <c r="B53" s="139"/>
      <c r="C53" s="139"/>
      <c r="D53" s="139"/>
      <c r="E53" s="139"/>
      <c r="F53" s="139"/>
      <c r="G53" s="139"/>
      <c r="H53" s="139"/>
      <c r="I53" s="139"/>
      <c r="J53" s="139"/>
      <c r="K53" s="139"/>
      <c r="L53" s="139"/>
      <c r="M53" s="139"/>
      <c r="N53" s="139"/>
      <c r="O53" s="139"/>
      <c r="P53" s="139"/>
      <c r="Q53" s="139"/>
      <c r="R53" s="139"/>
      <c r="S53" s="139"/>
      <c r="T53" s="139"/>
      <c r="U53" s="139"/>
      <c r="V53" s="139"/>
      <c r="W53" s="139"/>
      <c r="X53" s="139"/>
      <c r="Y53" s="139"/>
      <c r="Z53" s="139"/>
      <c r="AA53" s="139"/>
      <c r="AB53" s="139"/>
    </row>
    <row r="54" spans="1:28" x14ac:dyDescent="0.35">
      <c r="A54" s="139"/>
      <c r="B54" s="139"/>
      <c r="C54" s="139"/>
      <c r="D54" s="139"/>
      <c r="E54" s="139"/>
      <c r="F54" s="139"/>
      <c r="G54" s="139"/>
      <c r="H54" s="139"/>
      <c r="I54" s="139"/>
      <c r="J54" s="139"/>
      <c r="K54" s="139"/>
      <c r="L54" s="139"/>
      <c r="M54" s="139"/>
      <c r="N54" s="139"/>
      <c r="O54" s="139"/>
      <c r="P54" s="139"/>
      <c r="Q54" s="139"/>
      <c r="R54" s="139"/>
      <c r="S54" s="139"/>
      <c r="T54" s="139"/>
      <c r="U54" s="139"/>
      <c r="V54" s="139"/>
      <c r="W54" s="139"/>
      <c r="X54" s="139"/>
      <c r="Y54" s="139"/>
      <c r="Z54" s="139"/>
      <c r="AA54" s="139"/>
      <c r="AB54" s="139"/>
    </row>
    <row r="55" spans="1:28" x14ac:dyDescent="0.35">
      <c r="A55" s="139"/>
      <c r="B55" s="139"/>
      <c r="C55" s="139"/>
      <c r="D55" s="139"/>
      <c r="E55" s="139"/>
      <c r="F55" s="139"/>
      <c r="G55" s="139"/>
      <c r="H55" s="139"/>
      <c r="I55" s="139"/>
      <c r="J55" s="139"/>
      <c r="K55" s="139"/>
      <c r="L55" s="139"/>
      <c r="M55" s="139"/>
      <c r="N55" s="139"/>
      <c r="O55" s="139"/>
      <c r="P55" s="139"/>
      <c r="Q55" s="139"/>
      <c r="R55" s="139"/>
      <c r="S55" s="139"/>
      <c r="T55" s="139"/>
      <c r="U55" s="139"/>
      <c r="V55" s="139"/>
      <c r="W55" s="139"/>
      <c r="X55" s="139"/>
      <c r="Y55" s="139"/>
      <c r="Z55" s="139"/>
      <c r="AA55" s="139"/>
      <c r="AB55" s="139"/>
    </row>
    <row r="56" spans="1:28" x14ac:dyDescent="0.35">
      <c r="A56" s="139"/>
      <c r="B56" s="139"/>
      <c r="C56" s="139"/>
      <c r="D56" s="139"/>
      <c r="E56" s="139"/>
      <c r="F56" s="139"/>
      <c r="G56" s="139"/>
      <c r="H56" s="139"/>
      <c r="I56" s="139"/>
      <c r="J56" s="139"/>
      <c r="K56" s="139"/>
      <c r="L56" s="139"/>
      <c r="M56" s="139"/>
      <c r="N56" s="139"/>
      <c r="O56" s="139"/>
      <c r="P56" s="139"/>
      <c r="Q56" s="139"/>
      <c r="R56" s="139"/>
      <c r="S56" s="139"/>
      <c r="T56" s="139"/>
      <c r="U56" s="139"/>
      <c r="V56" s="139"/>
      <c r="W56" s="139"/>
      <c r="X56" s="139"/>
      <c r="Y56" s="139"/>
      <c r="Z56" s="139"/>
      <c r="AA56" s="139"/>
      <c r="AB56" s="139"/>
    </row>
    <row r="57" spans="1:28" x14ac:dyDescent="0.35">
      <c r="A57" s="139"/>
      <c r="B57" s="139"/>
      <c r="C57" s="139"/>
      <c r="D57" s="139"/>
      <c r="E57" s="139"/>
      <c r="F57" s="139"/>
      <c r="G57" s="139"/>
      <c r="H57" s="139"/>
      <c r="I57" s="139"/>
      <c r="J57" s="139"/>
      <c r="K57" s="139"/>
      <c r="L57" s="139"/>
      <c r="M57" s="139"/>
      <c r="N57" s="139"/>
      <c r="O57" s="139"/>
      <c r="P57" s="139"/>
      <c r="Q57" s="139"/>
      <c r="R57" s="139"/>
      <c r="S57" s="139"/>
      <c r="T57" s="139"/>
      <c r="U57" s="139"/>
      <c r="V57" s="139"/>
      <c r="W57" s="139"/>
      <c r="X57" s="139"/>
      <c r="Y57" s="139"/>
      <c r="Z57" s="139"/>
      <c r="AA57" s="139"/>
      <c r="AB57" s="139"/>
    </row>
    <row r="58" spans="1:28" x14ac:dyDescent="0.35">
      <c r="A58" s="139"/>
      <c r="B58" s="139"/>
      <c r="C58" s="139"/>
      <c r="D58" s="139"/>
      <c r="E58" s="139"/>
      <c r="F58" s="139"/>
      <c r="G58" s="139"/>
      <c r="H58" s="139"/>
      <c r="I58" s="139"/>
      <c r="J58" s="139"/>
      <c r="K58" s="139"/>
      <c r="L58" s="139"/>
      <c r="M58" s="139"/>
      <c r="N58" s="139"/>
      <c r="O58" s="139"/>
      <c r="P58" s="139"/>
      <c r="Q58" s="139"/>
      <c r="R58" s="139"/>
      <c r="S58" s="139"/>
      <c r="T58" s="139"/>
      <c r="U58" s="139"/>
      <c r="V58" s="139"/>
      <c r="W58" s="139"/>
      <c r="X58" s="139"/>
      <c r="Y58" s="139"/>
      <c r="Z58" s="139"/>
      <c r="AA58" s="139"/>
      <c r="AB58" s="139"/>
    </row>
    <row r="59" spans="1:28" x14ac:dyDescent="0.35">
      <c r="A59" s="139"/>
      <c r="B59" s="139"/>
      <c r="C59" s="139"/>
      <c r="D59" s="139"/>
      <c r="E59" s="139"/>
      <c r="F59" s="139"/>
      <c r="G59" s="139"/>
      <c r="H59" s="139"/>
      <c r="I59" s="139"/>
      <c r="J59" s="139"/>
      <c r="K59" s="139"/>
      <c r="L59" s="139"/>
      <c r="M59" s="139"/>
      <c r="N59" s="139"/>
      <c r="O59" s="139"/>
      <c r="P59" s="139"/>
      <c r="Q59" s="139"/>
      <c r="R59" s="139"/>
      <c r="S59" s="139"/>
      <c r="T59" s="139"/>
      <c r="U59" s="139"/>
      <c r="V59" s="139"/>
      <c r="W59" s="139"/>
      <c r="X59" s="139"/>
      <c r="Y59" s="139"/>
      <c r="Z59" s="139"/>
      <c r="AA59" s="139"/>
      <c r="AB59" s="139"/>
    </row>
    <row r="60" spans="1:28" x14ac:dyDescent="0.35">
      <c r="A60" s="139"/>
      <c r="B60" s="139"/>
      <c r="C60" s="139"/>
      <c r="D60" s="139"/>
      <c r="E60" s="139"/>
      <c r="F60" s="139"/>
      <c r="G60" s="139"/>
      <c r="H60" s="139"/>
      <c r="I60" s="139"/>
      <c r="J60" s="139"/>
      <c r="K60" s="139"/>
      <c r="L60" s="139"/>
      <c r="M60" s="139"/>
      <c r="N60" s="139"/>
      <c r="O60" s="139"/>
      <c r="P60" s="139"/>
      <c r="Q60" s="139"/>
      <c r="R60" s="139"/>
      <c r="S60" s="139"/>
      <c r="T60" s="139"/>
      <c r="U60" s="139"/>
      <c r="V60" s="139"/>
      <c r="W60" s="139"/>
      <c r="X60" s="139"/>
      <c r="Y60" s="139"/>
      <c r="Z60" s="139"/>
      <c r="AA60" s="139"/>
      <c r="AB60" s="139"/>
    </row>
    <row r="61" spans="1:28" x14ac:dyDescent="0.35">
      <c r="A61" s="139"/>
      <c r="B61" s="139"/>
      <c r="C61" s="139"/>
      <c r="D61" s="139"/>
      <c r="E61" s="139"/>
      <c r="F61" s="139"/>
      <c r="G61" s="139"/>
      <c r="H61" s="139"/>
      <c r="I61" s="139"/>
      <c r="J61" s="139"/>
      <c r="K61" s="139"/>
      <c r="L61" s="139"/>
      <c r="M61" s="139"/>
      <c r="N61" s="139"/>
      <c r="O61" s="139"/>
      <c r="P61" s="139"/>
      <c r="Q61" s="139"/>
      <c r="R61" s="139"/>
      <c r="S61" s="139"/>
      <c r="T61" s="139"/>
      <c r="U61" s="139"/>
      <c r="V61" s="139"/>
      <c r="W61" s="139"/>
      <c r="X61" s="139"/>
      <c r="Y61" s="139"/>
      <c r="Z61" s="139"/>
      <c r="AA61" s="139"/>
      <c r="AB61" s="139"/>
    </row>
    <row r="62" spans="1:28" x14ac:dyDescent="0.35">
      <c r="A62" s="139"/>
      <c r="B62" s="139"/>
      <c r="C62" s="139"/>
      <c r="D62" s="139"/>
      <c r="E62" s="139"/>
      <c r="F62" s="139"/>
      <c r="G62" s="139"/>
      <c r="H62" s="139"/>
      <c r="I62" s="139"/>
      <c r="J62" s="139"/>
      <c r="K62" s="139"/>
      <c r="L62" s="139"/>
      <c r="M62" s="139"/>
      <c r="N62" s="139"/>
      <c r="O62" s="139"/>
      <c r="P62" s="139"/>
      <c r="Q62" s="139"/>
      <c r="R62" s="139"/>
      <c r="S62" s="139"/>
      <c r="T62" s="139"/>
      <c r="U62" s="139"/>
      <c r="V62" s="139"/>
      <c r="W62" s="139"/>
      <c r="X62" s="139"/>
      <c r="Y62" s="139"/>
      <c r="Z62" s="139"/>
      <c r="AA62" s="139"/>
      <c r="AB62" s="139"/>
    </row>
    <row r="63" spans="1:28" x14ac:dyDescent="0.35">
      <c r="A63" s="139"/>
      <c r="B63" s="139"/>
      <c r="C63" s="139"/>
      <c r="D63" s="139"/>
      <c r="E63" s="139"/>
      <c r="F63" s="139"/>
      <c r="G63" s="139"/>
      <c r="H63" s="139"/>
      <c r="I63" s="139"/>
      <c r="J63" s="139"/>
      <c r="K63" s="139"/>
      <c r="L63" s="139"/>
      <c r="M63" s="139"/>
      <c r="N63" s="139"/>
      <c r="O63" s="139"/>
      <c r="P63" s="139"/>
      <c r="Q63" s="139"/>
      <c r="R63" s="139"/>
      <c r="S63" s="139"/>
      <c r="T63" s="139"/>
      <c r="U63" s="139"/>
      <c r="V63" s="139"/>
      <c r="W63" s="139"/>
      <c r="X63" s="139"/>
      <c r="Y63" s="139"/>
      <c r="Z63" s="139"/>
      <c r="AA63" s="139"/>
      <c r="AB63" s="139"/>
    </row>
    <row r="64" spans="1:28" x14ac:dyDescent="0.35">
      <c r="A64" s="139"/>
      <c r="B64" s="139"/>
      <c r="C64" s="139"/>
      <c r="D64" s="139"/>
      <c r="E64" s="139"/>
      <c r="F64" s="139"/>
      <c r="G64" s="139"/>
      <c r="H64" s="139"/>
      <c r="I64" s="139"/>
      <c r="J64" s="139"/>
      <c r="K64" s="139"/>
      <c r="L64" s="139"/>
      <c r="M64" s="139"/>
      <c r="N64" s="139"/>
      <c r="O64" s="139"/>
      <c r="P64" s="139"/>
      <c r="Q64" s="139"/>
      <c r="R64" s="139"/>
      <c r="S64" s="139"/>
      <c r="T64" s="139"/>
      <c r="U64" s="139"/>
      <c r="V64" s="139"/>
      <c r="W64" s="139"/>
      <c r="X64" s="139"/>
      <c r="Y64" s="139"/>
      <c r="Z64" s="139"/>
      <c r="AA64" s="139"/>
      <c r="AB64" s="139"/>
    </row>
    <row r="65" spans="1:14" x14ac:dyDescent="0.35">
      <c r="A65" s="139"/>
      <c r="B65" s="139"/>
      <c r="C65" s="139"/>
      <c r="D65" s="139"/>
      <c r="E65" s="139"/>
      <c r="F65" s="139"/>
      <c r="G65" s="139"/>
      <c r="H65" s="139"/>
      <c r="I65" s="139"/>
      <c r="J65" s="139"/>
      <c r="K65" s="139"/>
      <c r="L65" s="139"/>
      <c r="M65" s="139"/>
      <c r="N65" s="139"/>
    </row>
  </sheetData>
  <sheetProtection algorithmName="SHA-512" hashValue="L5dZAicsQVkqmXo8AltyWqNH7Pnx6dAq9Mu+kd6BhP2PnRwBLru8dTHjSLDD+Z8blO+Rfa2gedmth2rWihwHcA==" saltValue="DAcU7nB7w3Eq0OglpH4Bjg==" spinCount="100000" sheet="1" objects="1" scenarios="1"/>
  <mergeCells count="1">
    <mergeCell ref="A3:B3"/>
  </mergeCells>
  <pageMargins left="0.7" right="0.7" top="0.78749999999999998" bottom="0.78749999999999998" header="0.51180555555555496" footer="0.51180555555555496"/>
  <pageSetup paperSize="8" scale="85" firstPageNumber="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AB65"/>
  <sheetViews>
    <sheetView workbookViewId="0"/>
  </sheetViews>
  <sheetFormatPr baseColWidth="10" defaultColWidth="12.7265625" defaultRowHeight="14.5" x14ac:dyDescent="0.35"/>
  <cols>
    <col min="1" max="1" width="35.7265625" style="13" customWidth="1"/>
    <col min="2" max="14" width="12.7265625" style="13" customWidth="1"/>
    <col min="15" max="16384" width="12.7265625" style="13"/>
  </cols>
  <sheetData>
    <row r="1" spans="1:14" ht="23.5" x14ac:dyDescent="0.55000000000000004">
      <c r="A1" s="10" t="s">
        <v>116</v>
      </c>
      <c r="B1" s="11"/>
      <c r="C1" s="11"/>
      <c r="D1" s="139"/>
      <c r="E1" s="139"/>
      <c r="F1" s="2"/>
      <c r="G1" s="139"/>
      <c r="H1" s="139"/>
      <c r="I1" s="139"/>
      <c r="J1" s="139"/>
      <c r="K1" s="139"/>
      <c r="L1" s="139"/>
      <c r="M1" s="139"/>
      <c r="N1" s="139"/>
    </row>
    <row r="3" spans="1:14" ht="21" x14ac:dyDescent="0.5">
      <c r="A3" s="408" t="s">
        <v>142</v>
      </c>
      <c r="B3" s="408"/>
      <c r="C3" s="139"/>
      <c r="D3" s="139"/>
      <c r="E3" s="139"/>
      <c r="F3" s="139"/>
      <c r="G3" s="139"/>
      <c r="H3" s="139"/>
      <c r="I3" s="139"/>
      <c r="J3" s="139"/>
      <c r="K3" s="139"/>
      <c r="L3" s="139"/>
      <c r="M3" s="139"/>
      <c r="N3" s="139"/>
    </row>
    <row r="4" spans="1:14" x14ac:dyDescent="0.35">
      <c r="A4" s="12"/>
      <c r="B4" s="139"/>
      <c r="C4" s="139"/>
      <c r="D4" s="139"/>
      <c r="E4" s="139"/>
      <c r="F4" s="139"/>
      <c r="G4" s="139"/>
      <c r="H4" s="139"/>
      <c r="I4" s="139"/>
      <c r="J4" s="139"/>
      <c r="K4" s="139"/>
      <c r="L4" s="139"/>
      <c r="M4" s="139"/>
      <c r="N4" s="139"/>
    </row>
    <row r="5" spans="1:14" x14ac:dyDescent="0.35">
      <c r="A5" s="14" t="str">
        <f>Eingabe!$A$10</f>
        <v>Altersklasse</v>
      </c>
      <c r="B5" s="87" t="str">
        <f>Eingabe!$B$10</f>
        <v>[Jahre]</v>
      </c>
      <c r="C5" s="28" t="s">
        <v>53</v>
      </c>
      <c r="D5" s="89" t="str">
        <f>"1-20"</f>
        <v>1-20</v>
      </c>
      <c r="E5" s="28" t="s">
        <v>55</v>
      </c>
      <c r="F5" s="28" t="s">
        <v>56</v>
      </c>
      <c r="G5" s="28" t="s">
        <v>57</v>
      </c>
      <c r="H5" s="28" t="s">
        <v>58</v>
      </c>
      <c r="I5" s="28" t="s">
        <v>59</v>
      </c>
      <c r="J5" s="28" t="s">
        <v>60</v>
      </c>
      <c r="K5" s="28" t="s">
        <v>61</v>
      </c>
      <c r="L5" s="28" t="s">
        <v>62</v>
      </c>
      <c r="M5" s="15" t="s">
        <v>63</v>
      </c>
      <c r="N5" s="15" t="s">
        <v>143</v>
      </c>
    </row>
    <row r="6" spans="1:14" x14ac:dyDescent="0.35">
      <c r="A6" s="14" t="str">
        <f>Eingabe!$A$12</f>
        <v>Holzboden</v>
      </c>
      <c r="B6" s="88" t="str">
        <f>Eingabe!$B$12</f>
        <v>[ha]</v>
      </c>
      <c r="C6" s="16">
        <f>Eingabe!C33</f>
        <v>0</v>
      </c>
      <c r="D6" s="16">
        <f>Eingabe!D33</f>
        <v>0</v>
      </c>
      <c r="E6" s="16">
        <f>Eingabe!E33</f>
        <v>0</v>
      </c>
      <c r="F6" s="16">
        <f>Eingabe!F33</f>
        <v>0</v>
      </c>
      <c r="G6" s="16">
        <f>Eingabe!G33</f>
        <v>0</v>
      </c>
      <c r="H6" s="16">
        <f>Eingabe!H33</f>
        <v>0</v>
      </c>
      <c r="I6" s="16">
        <f>Eingabe!I33</f>
        <v>0</v>
      </c>
      <c r="J6" s="16">
        <f>Eingabe!J33</f>
        <v>0</v>
      </c>
      <c r="K6" s="16">
        <f>Eingabe!K33</f>
        <v>0</v>
      </c>
      <c r="L6" s="16">
        <f>Eingabe!L33</f>
        <v>0</v>
      </c>
      <c r="M6" s="16">
        <f>SUM(C6:L6)</f>
        <v>0</v>
      </c>
      <c r="N6" s="16"/>
    </row>
    <row r="7" spans="1:14" x14ac:dyDescent="0.35">
      <c r="A7" s="14" t="str">
        <f>Eingabe!$A$11</f>
        <v>Mittlerer BHD*</v>
      </c>
      <c r="B7" s="88" t="str">
        <f>Eingabe!$B$11</f>
        <v>[cm]</v>
      </c>
      <c r="C7" s="18" t="s">
        <v>67</v>
      </c>
      <c r="D7" s="16">
        <f>Eingabe!D32</f>
        <v>10.841907531835083</v>
      </c>
      <c r="E7" s="16">
        <f>Eingabe!E32</f>
        <v>14.887454454440105</v>
      </c>
      <c r="F7" s="16">
        <f>Eingabe!F32</f>
        <v>21.646146914102719</v>
      </c>
      <c r="G7" s="16">
        <f>Eingabe!G32</f>
        <v>25.963854375092804</v>
      </c>
      <c r="H7" s="16">
        <f>Eingabe!H32</f>
        <v>31.006676886629204</v>
      </c>
      <c r="I7" s="16">
        <f>Eingabe!I32</f>
        <v>36.162533448679191</v>
      </c>
      <c r="J7" s="16">
        <f>Eingabe!J32</f>
        <v>39.77635898335744</v>
      </c>
      <c r="K7" s="16">
        <f>Eingabe!K32</f>
        <v>44.116615828379409</v>
      </c>
      <c r="L7" s="16">
        <f>Eingabe!L32</f>
        <v>43.902448124718454</v>
      </c>
      <c r="M7" s="16"/>
      <c r="N7" s="16"/>
    </row>
    <row r="8" spans="1:14" x14ac:dyDescent="0.35">
      <c r="A8" s="14" t="str">
        <f>Eingabe!$A$13</f>
        <v>Vorrat Derbholz</v>
      </c>
      <c r="B8" s="88" t="str">
        <f>Eingabe!$B$13</f>
        <v>[Vfm]</v>
      </c>
      <c r="C8" s="18" t="s">
        <v>67</v>
      </c>
      <c r="D8" s="16">
        <f>Eingabe!D34</f>
        <v>0</v>
      </c>
      <c r="E8" s="16">
        <f>Eingabe!E34</f>
        <v>0</v>
      </c>
      <c r="F8" s="16">
        <f>Eingabe!F34</f>
        <v>0</v>
      </c>
      <c r="G8" s="16">
        <f>Eingabe!G34</f>
        <v>0</v>
      </c>
      <c r="H8" s="16">
        <f>Eingabe!H34</f>
        <v>0</v>
      </c>
      <c r="I8" s="16">
        <f>Eingabe!I34</f>
        <v>0</v>
      </c>
      <c r="J8" s="16">
        <f>Eingabe!J34</f>
        <v>0</v>
      </c>
      <c r="K8" s="16">
        <f>Eingabe!K34</f>
        <v>0</v>
      </c>
      <c r="L8" s="16">
        <f>Eingabe!L34</f>
        <v>0</v>
      </c>
      <c r="M8" s="16">
        <f>SUM(C8:L8)</f>
        <v>0</v>
      </c>
      <c r="N8" s="16">
        <f>IF($M$6=0,0,M8/$M$6)</f>
        <v>0</v>
      </c>
    </row>
    <row r="9" spans="1:14" x14ac:dyDescent="0.35">
      <c r="A9" s="14" t="str">
        <f>Eingabe!$A$14</f>
        <v>jährlicher Zuwachs Derbholz</v>
      </c>
      <c r="B9" s="88" t="str">
        <f>Eingabe!$B$14</f>
        <v>[Vfm/a]</v>
      </c>
      <c r="C9" s="18" t="s">
        <v>67</v>
      </c>
      <c r="D9" s="16">
        <f>Eingabe!D35</f>
        <v>0</v>
      </c>
      <c r="E9" s="16">
        <f>Eingabe!E35</f>
        <v>0</v>
      </c>
      <c r="F9" s="16">
        <f>Eingabe!F35</f>
        <v>0</v>
      </c>
      <c r="G9" s="16">
        <f>Eingabe!G35</f>
        <v>0</v>
      </c>
      <c r="H9" s="16">
        <f>Eingabe!H35</f>
        <v>0</v>
      </c>
      <c r="I9" s="16">
        <f>Eingabe!I35</f>
        <v>0</v>
      </c>
      <c r="J9" s="16">
        <f>Eingabe!J35</f>
        <v>0</v>
      </c>
      <c r="K9" s="16">
        <f>Eingabe!K35</f>
        <v>0</v>
      </c>
      <c r="L9" s="16">
        <f>Eingabe!L35</f>
        <v>0</v>
      </c>
      <c r="M9" s="16">
        <f>SUM(C9:L9)</f>
        <v>0</v>
      </c>
      <c r="N9" s="16">
        <f t="shared" ref="N9:N41" si="0">IF($M$6=0,0,M9/$M$6)</f>
        <v>0</v>
      </c>
    </row>
    <row r="10" spans="1:14" x14ac:dyDescent="0.35">
      <c r="A10" s="14" t="str">
        <f>Eingabe!$A$15</f>
        <v>geplante jährliche Nutzung</v>
      </c>
      <c r="B10" s="88" t="str">
        <f>Eingabe!$B$15</f>
        <v>[Efm/a]</v>
      </c>
      <c r="C10" s="18" t="s">
        <v>67</v>
      </c>
      <c r="D10" s="16">
        <f>Eingabe!D36</f>
        <v>0</v>
      </c>
      <c r="E10" s="16">
        <f>Eingabe!E36</f>
        <v>0</v>
      </c>
      <c r="F10" s="16">
        <f>Eingabe!F36</f>
        <v>0</v>
      </c>
      <c r="G10" s="16">
        <f>Eingabe!G36</f>
        <v>0</v>
      </c>
      <c r="H10" s="16">
        <f>Eingabe!H36</f>
        <v>0</v>
      </c>
      <c r="I10" s="16">
        <f>Eingabe!I36</f>
        <v>0</v>
      </c>
      <c r="J10" s="16">
        <f>Eingabe!J36</f>
        <v>0</v>
      </c>
      <c r="K10" s="16">
        <f>Eingabe!K36</f>
        <v>0</v>
      </c>
      <c r="L10" s="16">
        <f>Eingabe!L36</f>
        <v>0</v>
      </c>
      <c r="M10" s="16">
        <f>SUM(C10:L10)</f>
        <v>0</v>
      </c>
      <c r="N10" s="16">
        <f t="shared" si="0"/>
        <v>0</v>
      </c>
    </row>
    <row r="11" spans="1:14" x14ac:dyDescent="0.35">
      <c r="A11" s="14" t="str">
        <f>Eingabe!$A$15</f>
        <v>geplante jährliche Nutzung</v>
      </c>
      <c r="B11" s="88" t="s">
        <v>73</v>
      </c>
      <c r="C11" s="18" t="s">
        <v>67</v>
      </c>
      <c r="D11" s="18">
        <f>D10/Parameter!$C$29</f>
        <v>0</v>
      </c>
      <c r="E11" s="18">
        <f>E10/Parameter!$C$29</f>
        <v>0</v>
      </c>
      <c r="F11" s="18">
        <f>F10/Parameter!$C$29</f>
        <v>0</v>
      </c>
      <c r="G11" s="18">
        <f>G10/Parameter!$C$29</f>
        <v>0</v>
      </c>
      <c r="H11" s="18">
        <f>H10/Parameter!$C$29</f>
        <v>0</v>
      </c>
      <c r="I11" s="18">
        <f>I10/Parameter!$C$29</f>
        <v>0</v>
      </c>
      <c r="J11" s="18">
        <f>J10/Parameter!$C$29</f>
        <v>0</v>
      </c>
      <c r="K11" s="18">
        <f>K10/Parameter!$C$29</f>
        <v>0</v>
      </c>
      <c r="L11" s="18">
        <f>L10/Parameter!$C$29</f>
        <v>0</v>
      </c>
      <c r="M11" s="16">
        <f>SUM(C11:L11)</f>
        <v>0</v>
      </c>
      <c r="N11" s="16">
        <f t="shared" si="0"/>
        <v>0</v>
      </c>
    </row>
    <row r="12" spans="1:14" x14ac:dyDescent="0.35">
      <c r="A12" s="17"/>
      <c r="B12" s="139"/>
      <c r="C12" s="29"/>
      <c r="D12" s="18"/>
      <c r="E12" s="18"/>
      <c r="F12" s="18"/>
      <c r="G12" s="18"/>
      <c r="H12" s="18"/>
      <c r="I12" s="18"/>
      <c r="J12" s="18"/>
      <c r="K12" s="18"/>
      <c r="L12" s="18"/>
      <c r="M12" s="18"/>
      <c r="N12" s="16"/>
    </row>
    <row r="13" spans="1:14" x14ac:dyDescent="0.35">
      <c r="A13" s="17"/>
      <c r="B13" s="139"/>
      <c r="C13" s="29"/>
      <c r="D13" s="18"/>
      <c r="E13" s="18"/>
      <c r="F13" s="18"/>
      <c r="G13" s="18"/>
      <c r="H13" s="18"/>
      <c r="I13" s="18"/>
      <c r="J13" s="18"/>
      <c r="K13" s="18"/>
      <c r="L13" s="18"/>
      <c r="M13" s="18"/>
      <c r="N13" s="16"/>
    </row>
    <row r="14" spans="1:14" ht="21" x14ac:dyDescent="0.5">
      <c r="A14" s="134" t="s">
        <v>144</v>
      </c>
      <c r="B14" s="134"/>
      <c r="C14" s="29"/>
      <c r="D14" s="18"/>
      <c r="E14" s="18"/>
      <c r="F14" s="18"/>
      <c r="G14" s="18"/>
      <c r="H14" s="18"/>
      <c r="I14" s="18"/>
      <c r="J14" s="18"/>
      <c r="K14" s="18"/>
      <c r="L14" s="18"/>
      <c r="M14" s="18"/>
      <c r="N14" s="16"/>
    </row>
    <row r="15" spans="1:14" x14ac:dyDescent="0.35">
      <c r="A15" s="17"/>
      <c r="B15" s="139"/>
      <c r="C15" s="29"/>
      <c r="D15" s="18"/>
      <c r="E15" s="18"/>
      <c r="F15" s="18"/>
      <c r="G15" s="18"/>
      <c r="H15" s="18"/>
      <c r="I15" s="18"/>
      <c r="J15" s="18"/>
      <c r="K15" s="18"/>
      <c r="L15" s="18"/>
      <c r="M15" s="18"/>
      <c r="N15" s="16"/>
    </row>
    <row r="16" spans="1:14" x14ac:dyDescent="0.35">
      <c r="A16" s="19" t="str">
        <f>Eiche!A16</f>
        <v>Waldspeicher</v>
      </c>
      <c r="B16" s="20"/>
      <c r="C16" s="29"/>
      <c r="D16" s="18"/>
      <c r="E16" s="18"/>
      <c r="F16" s="18"/>
      <c r="G16" s="18"/>
      <c r="H16" s="18"/>
      <c r="I16" s="18"/>
      <c r="J16" s="18"/>
      <c r="K16" s="18"/>
      <c r="L16" s="18"/>
      <c r="M16" s="18"/>
      <c r="N16" s="16"/>
    </row>
    <row r="17" spans="1:15" ht="16.5" x14ac:dyDescent="0.45">
      <c r="A17" s="127" t="str">
        <f>Eiche!A17</f>
        <v>Vorrat Derbholz</v>
      </c>
      <c r="B17" s="139" t="s">
        <v>145</v>
      </c>
      <c r="C17" s="18" t="s">
        <v>67</v>
      </c>
      <c r="D17" s="18">
        <f>IF(D8&gt;0,VLOOKUP($A$1,Parameter!$B$8:$C$15,2)*D8*Parameter!$C$21*Parameter!$C$22,0)</f>
        <v>0</v>
      </c>
      <c r="E17" s="18">
        <f>IF(E8&gt;0,VLOOKUP($A$1,Parameter!$B$8:$C$15,2)*E8*Parameter!$C$21*Parameter!$C$22,0)</f>
        <v>0</v>
      </c>
      <c r="F17" s="18">
        <f>IF(F8&gt;0,VLOOKUP($A$1,Parameter!$B$8:$C$15,2)*F8*Parameter!$C$21*Parameter!$C$22,0)</f>
        <v>0</v>
      </c>
      <c r="G17" s="18">
        <f>IF(G8&gt;0,VLOOKUP($A$1,Parameter!$B$8:$C$15,2)*G8*Parameter!$C$21*Parameter!$C$22,0)</f>
        <v>0</v>
      </c>
      <c r="H17" s="18">
        <f>IF(H8&gt;0,VLOOKUP($A$1,Parameter!$B$8:$C$15,2)*H8*Parameter!$C$21*Parameter!$C$22,0)</f>
        <v>0</v>
      </c>
      <c r="I17" s="18">
        <f>IF(I8&gt;0,VLOOKUP($A$1,Parameter!$B$8:$C$15,2)*I8*Parameter!$C$21*Parameter!$C$22,0)</f>
        <v>0</v>
      </c>
      <c r="J17" s="18">
        <f>IF(J8&gt;0,VLOOKUP($A$1,Parameter!$B$8:$C$15,2)*J8*Parameter!$C$21*Parameter!$C$22,0)</f>
        <v>0</v>
      </c>
      <c r="K17" s="18">
        <f>IF(K8&gt;0,VLOOKUP($A$1,Parameter!$B$8:$C$15,2)*K8*Parameter!$C$21*Parameter!$C$22,0)</f>
        <v>0</v>
      </c>
      <c r="L17" s="18">
        <f>IF(L8&gt;0,VLOOKUP($A$1,Parameter!$B$8:$C$15,2)*L8*Parameter!$C$21*Parameter!$C$22,0)</f>
        <v>0</v>
      </c>
      <c r="M17" s="18">
        <f>SUM(C17:L17)</f>
        <v>0</v>
      </c>
      <c r="N17" s="16">
        <f t="shared" si="0"/>
        <v>0</v>
      </c>
      <c r="O17" s="139"/>
    </row>
    <row r="18" spans="1:15" ht="16.5" x14ac:dyDescent="0.45">
      <c r="A18" s="127" t="str">
        <f>Eiche!A18</f>
        <v>jährlicher Zuwachs Derbholz</v>
      </c>
      <c r="B18" s="139" t="s">
        <v>146</v>
      </c>
      <c r="C18" s="18" t="s">
        <v>67</v>
      </c>
      <c r="D18" s="18">
        <f>IF(D9&gt;0,VLOOKUP($A$1,Parameter!$B$8:$C$15,2)*D9*Parameter!$C$21*Parameter!$C$22,0)</f>
        <v>0</v>
      </c>
      <c r="E18" s="18">
        <f>IF(E9&gt;0,VLOOKUP($A$1,Parameter!$B$8:$C$15,2)*E9*Parameter!$C$21*Parameter!$C$22,0)</f>
        <v>0</v>
      </c>
      <c r="F18" s="18">
        <f>IF(F9&gt;0,VLOOKUP($A$1,Parameter!$B$8:$C$15,2)*F9*Parameter!$C$21*Parameter!$C$22,0)</f>
        <v>0</v>
      </c>
      <c r="G18" s="18">
        <f>IF(G9&gt;0,VLOOKUP($A$1,Parameter!$B$8:$C$15,2)*G9*Parameter!$C$21*Parameter!$C$22,0)</f>
        <v>0</v>
      </c>
      <c r="H18" s="18">
        <f>IF(H9&gt;0,VLOOKUP($A$1,Parameter!$B$8:$C$15,2)*H9*Parameter!$C$21*Parameter!$C$22,0)</f>
        <v>0</v>
      </c>
      <c r="I18" s="18">
        <f>IF(I9&gt;0,VLOOKUP($A$1,Parameter!$B$8:$C$15,2)*I9*Parameter!$C$21*Parameter!$C$22,0)</f>
        <v>0</v>
      </c>
      <c r="J18" s="18">
        <f>IF(J9&gt;0,VLOOKUP($A$1,Parameter!$B$8:$C$15,2)*J9*Parameter!$C$21*Parameter!$C$22,0)</f>
        <v>0</v>
      </c>
      <c r="K18" s="18">
        <f>IF(K9&gt;0,VLOOKUP($A$1,Parameter!$B$8:$C$15,2)*K9*Parameter!$C$21*Parameter!$C$22,0)</f>
        <v>0</v>
      </c>
      <c r="L18" s="18">
        <f>IF(L9&gt;0,VLOOKUP($A$1,Parameter!$B$8:$C$15,2)*L9*Parameter!$C$21*Parameter!$C$22,0)</f>
        <v>0</v>
      </c>
      <c r="M18" s="18">
        <f>SUM(C18:L18)</f>
        <v>0</v>
      </c>
      <c r="N18" s="16">
        <f t="shared" si="0"/>
        <v>0</v>
      </c>
      <c r="O18" s="139"/>
    </row>
    <row r="19" spans="1:15" ht="16.5" x14ac:dyDescent="0.45">
      <c r="A19" s="127" t="str">
        <f>Eiche!A19</f>
        <v>geplante jährliche Nutzung</v>
      </c>
      <c r="B19" s="139" t="s">
        <v>146</v>
      </c>
      <c r="C19" s="18" t="s">
        <v>67</v>
      </c>
      <c r="D19" s="18">
        <f>IF(D11&gt;0,VLOOKUP($A$1,Parameter!$B$8:$C$15,2)*D11*Parameter!$C$21*Parameter!$C$22,0)</f>
        <v>0</v>
      </c>
      <c r="E19" s="18">
        <f>IF(E11&gt;0,VLOOKUP($A$1,Parameter!$B$8:$C$15,2)*E11*Parameter!$C$21*Parameter!$C$22,0)</f>
        <v>0</v>
      </c>
      <c r="F19" s="18">
        <f>IF(F11&gt;0,VLOOKUP($A$1,Parameter!$B$8:$C$15,2)*F11*Parameter!$C$21*Parameter!$C$22,0)</f>
        <v>0</v>
      </c>
      <c r="G19" s="18">
        <f>IF(G11&gt;0,VLOOKUP($A$1,Parameter!$B$8:$C$15,2)*G11*Parameter!$C$21*Parameter!$C$22,0)</f>
        <v>0</v>
      </c>
      <c r="H19" s="18">
        <f>IF(H11&gt;0,VLOOKUP($A$1,Parameter!$B$8:$C$15,2)*H11*Parameter!$C$21*Parameter!$C$22,0)</f>
        <v>0</v>
      </c>
      <c r="I19" s="18">
        <f>IF(I11&gt;0,VLOOKUP($A$1,Parameter!$B$8:$C$15,2)*I11*Parameter!$C$21*Parameter!$C$22,0)</f>
        <v>0</v>
      </c>
      <c r="J19" s="18">
        <f>IF(J11&gt;0,VLOOKUP($A$1,Parameter!$B$8:$C$15,2)*J11*Parameter!$C$21*Parameter!$C$22,0)</f>
        <v>0</v>
      </c>
      <c r="K19" s="18">
        <f>IF(K11&gt;0,VLOOKUP($A$1,Parameter!$B$8:$C$15,2)*K11*Parameter!$C$21*Parameter!$C$22,0)</f>
        <v>0</v>
      </c>
      <c r="L19" s="18">
        <f>IF(L11&gt;0,VLOOKUP($A$1,Parameter!$B$8:$C$15,2)*L11*Parameter!$C$21*Parameter!$C$22,0)</f>
        <v>0</v>
      </c>
      <c r="M19" s="18">
        <f>SUM(C19:L19)</f>
        <v>0</v>
      </c>
      <c r="N19" s="16">
        <f t="shared" si="0"/>
        <v>0</v>
      </c>
      <c r="O19" s="139"/>
    </row>
    <row r="20" spans="1:15" ht="16.5" x14ac:dyDescent="0.45">
      <c r="A20" s="127" t="str">
        <f>Eiche!A20</f>
        <v>jährliche Nettoerhöhung</v>
      </c>
      <c r="B20" s="139" t="s">
        <v>146</v>
      </c>
      <c r="C20" s="18" t="s">
        <v>67</v>
      </c>
      <c r="D20" s="18">
        <f>D18-D19</f>
        <v>0</v>
      </c>
      <c r="E20" s="18">
        <f t="shared" ref="E20:L20" si="1">E18-E19</f>
        <v>0</v>
      </c>
      <c r="F20" s="18">
        <f t="shared" si="1"/>
        <v>0</v>
      </c>
      <c r="G20" s="18">
        <f t="shared" si="1"/>
        <v>0</v>
      </c>
      <c r="H20" s="18">
        <f t="shared" si="1"/>
        <v>0</v>
      </c>
      <c r="I20" s="18">
        <f t="shared" si="1"/>
        <v>0</v>
      </c>
      <c r="J20" s="18">
        <f t="shared" si="1"/>
        <v>0</v>
      </c>
      <c r="K20" s="18">
        <f t="shared" si="1"/>
        <v>0</v>
      </c>
      <c r="L20" s="18">
        <f t="shared" si="1"/>
        <v>0</v>
      </c>
      <c r="M20" s="18">
        <f>SUM(C20:L20)</f>
        <v>0</v>
      </c>
      <c r="N20" s="16">
        <f t="shared" si="0"/>
        <v>0</v>
      </c>
      <c r="O20" s="139"/>
    </row>
    <row r="21" spans="1:15" x14ac:dyDescent="0.35">
      <c r="A21" s="19"/>
      <c r="B21" s="20"/>
      <c r="C21" s="29"/>
      <c r="D21" s="18"/>
      <c r="E21" s="18"/>
      <c r="F21" s="18"/>
      <c r="G21" s="18"/>
      <c r="H21" s="18"/>
      <c r="I21" s="18"/>
      <c r="J21" s="18"/>
      <c r="K21" s="18"/>
      <c r="L21" s="18"/>
      <c r="M21" s="18"/>
      <c r="N21" s="16"/>
      <c r="O21" s="139"/>
    </row>
    <row r="22" spans="1:15" x14ac:dyDescent="0.35">
      <c r="A22" s="19" t="str">
        <f>Eiche!A22</f>
        <v>Holzproduktespeicher</v>
      </c>
      <c r="B22" s="139"/>
      <c r="C22" s="29"/>
      <c r="D22" s="18"/>
      <c r="E22" s="18"/>
      <c r="F22" s="18"/>
      <c r="G22" s="18"/>
      <c r="H22" s="18"/>
      <c r="I22" s="18"/>
      <c r="J22" s="18"/>
      <c r="K22" s="18"/>
      <c r="L22" s="18"/>
      <c r="M22" s="18"/>
      <c r="N22" s="16"/>
      <c r="O22" s="139"/>
    </row>
    <row r="23" spans="1:15" ht="16.5" x14ac:dyDescent="0.45">
      <c r="A23" s="131" t="str">
        <f>Eiche!A23</f>
        <v>Produkte</v>
      </c>
      <c r="B23" s="139" t="s">
        <v>146</v>
      </c>
      <c r="C23" s="18" t="s">
        <v>67</v>
      </c>
      <c r="D23" s="18">
        <f>D19*Parameter!$C$29</f>
        <v>0</v>
      </c>
      <c r="E23" s="18">
        <f>E19*Parameter!$C$29</f>
        <v>0</v>
      </c>
      <c r="F23" s="18">
        <f>F19*Parameter!$C$29</f>
        <v>0</v>
      </c>
      <c r="G23" s="18">
        <f>G19*Parameter!$C$29</f>
        <v>0</v>
      </c>
      <c r="H23" s="18">
        <f>H19*Parameter!$C$29</f>
        <v>0</v>
      </c>
      <c r="I23" s="18">
        <f>I19*Parameter!$C$29</f>
        <v>0</v>
      </c>
      <c r="J23" s="18">
        <f>J19*Parameter!$C$29</f>
        <v>0</v>
      </c>
      <c r="K23" s="18">
        <f>K19*Parameter!$C$29</f>
        <v>0</v>
      </c>
      <c r="L23" s="18">
        <f>L19*Parameter!$C$29</f>
        <v>0</v>
      </c>
      <c r="M23" s="18">
        <f>SUM(C23:L23)</f>
        <v>0</v>
      </c>
      <c r="N23" s="16">
        <f t="shared" si="0"/>
        <v>0</v>
      </c>
      <c r="O23" s="139"/>
    </row>
    <row r="24" spans="1:15" ht="16.5" x14ac:dyDescent="0.45">
      <c r="A24" s="131" t="str">
        <f>Eiche!A24</f>
        <v>- stofflich</v>
      </c>
      <c r="B24" s="139" t="s">
        <v>146</v>
      </c>
      <c r="C24" s="18" t="s">
        <v>67</v>
      </c>
      <c r="D24" s="22">
        <f>IF(D7&lt;14.597,0,Parameter!$C$38*(1+Parameter!$D$38*EXP(-Parameter!$E$38*D7))^-(1/Parameter!$F$38)*D23)</f>
        <v>0</v>
      </c>
      <c r="E24" s="22">
        <f>IF(E7&lt;14.597,0,Parameter!$C$38*(1+Parameter!$D$38*EXP(-Parameter!$E$38*E7))^-(1/Parameter!$F$38)*E23)</f>
        <v>0</v>
      </c>
      <c r="F24" s="22">
        <f>IF(F7&lt;14.597,0,Parameter!$C$38*(1+Parameter!$D$38*EXP(-Parameter!$E$38*F7))^-(1/Parameter!$F$38)*F23)</f>
        <v>0</v>
      </c>
      <c r="G24" s="22">
        <f>IF(G7&lt;14.597,0,Parameter!$C$38*(1+Parameter!$D$38*EXP(-Parameter!$E$38*G7))^-(1/Parameter!$F$38)*G23)</f>
        <v>0</v>
      </c>
      <c r="H24" s="22">
        <f>IF(H7&lt;14.597,0,Parameter!$C$38*(1+Parameter!$D$38*EXP(-Parameter!$E$38*H7))^-(1/Parameter!$F$38)*H23)</f>
        <v>0</v>
      </c>
      <c r="I24" s="22">
        <f>IF(I7&lt;14.597,0,Parameter!$C$38*(1+Parameter!$D$38*EXP(-Parameter!$E$38*I7))^-(1/Parameter!$F$38)*I23)</f>
        <v>0</v>
      </c>
      <c r="J24" s="22">
        <f>IF(J7&lt;14.597,0,Parameter!$C$38*(1+Parameter!$D$38*EXP(-Parameter!$E$38*J7))^-(1/Parameter!$F$38)*J23)</f>
        <v>0</v>
      </c>
      <c r="K24" s="22">
        <f>IF(K7&lt;14.597,0,Parameter!$C$38*(1+Parameter!$D$38*EXP(-Parameter!$E$38*K7))^-(1/Parameter!$F$38)*K23)</f>
        <v>0</v>
      </c>
      <c r="L24" s="22">
        <f>IF(L7&lt;14.597,0,Parameter!$C$38*(1+Parameter!$D$38*EXP(-Parameter!$E$38*L7))^-(1/Parameter!$F$38)*L23)</f>
        <v>0</v>
      </c>
      <c r="M24" s="18">
        <f>SUM(C24:L24)</f>
        <v>0</v>
      </c>
      <c r="N24" s="16">
        <f t="shared" si="0"/>
        <v>0</v>
      </c>
      <c r="O24" s="23"/>
    </row>
    <row r="25" spans="1:15" ht="16.5" x14ac:dyDescent="0.45">
      <c r="A25" s="131" t="str">
        <f>Eiche!A25</f>
        <v>- nicht-stofflich</v>
      </c>
      <c r="B25" s="139" t="s">
        <v>146</v>
      </c>
      <c r="C25" s="18" t="s">
        <v>67</v>
      </c>
      <c r="D25" s="22">
        <f>D23-D24</f>
        <v>0</v>
      </c>
      <c r="E25" s="22">
        <f t="shared" ref="E25:L25" si="2">E23-E24</f>
        <v>0</v>
      </c>
      <c r="F25" s="22">
        <f t="shared" si="2"/>
        <v>0</v>
      </c>
      <c r="G25" s="22">
        <f t="shared" si="2"/>
        <v>0</v>
      </c>
      <c r="H25" s="22">
        <f t="shared" si="2"/>
        <v>0</v>
      </c>
      <c r="I25" s="22">
        <f t="shared" si="2"/>
        <v>0</v>
      </c>
      <c r="J25" s="22">
        <f t="shared" si="2"/>
        <v>0</v>
      </c>
      <c r="K25" s="22">
        <f t="shared" si="2"/>
        <v>0</v>
      </c>
      <c r="L25" s="22">
        <f t="shared" si="2"/>
        <v>0</v>
      </c>
      <c r="M25" s="18">
        <f>SUM(C25:L25)</f>
        <v>0</v>
      </c>
      <c r="N25" s="16">
        <f t="shared" si="0"/>
        <v>0</v>
      </c>
      <c r="O25" s="23"/>
    </row>
    <row r="26" spans="1:15" x14ac:dyDescent="0.35">
      <c r="A26" s="131"/>
      <c r="B26" s="21"/>
      <c r="C26" s="29"/>
      <c r="D26" s="18"/>
      <c r="E26" s="18"/>
      <c r="F26" s="18"/>
      <c r="G26" s="18"/>
      <c r="H26" s="18"/>
      <c r="I26" s="18"/>
      <c r="J26" s="18"/>
      <c r="K26" s="18"/>
      <c r="L26" s="18"/>
      <c r="M26" s="18"/>
      <c r="N26" s="16"/>
      <c r="O26" s="139"/>
    </row>
    <row r="27" spans="1:15" ht="16.5" x14ac:dyDescent="0.45">
      <c r="A27" s="131" t="str">
        <f>Eiche!A27</f>
        <v>jährliche Bruttoerhöhung</v>
      </c>
      <c r="B27" s="139" t="s">
        <v>146</v>
      </c>
      <c r="C27" s="18" t="s">
        <v>67</v>
      </c>
      <c r="D27" s="18">
        <f>D24*Parameter!$C$48</f>
        <v>0</v>
      </c>
      <c r="E27" s="18">
        <f>E24*Parameter!$C$48</f>
        <v>0</v>
      </c>
      <c r="F27" s="18">
        <f>F24*Parameter!$C$48</f>
        <v>0</v>
      </c>
      <c r="G27" s="18">
        <f>G24*Parameter!$C$48</f>
        <v>0</v>
      </c>
      <c r="H27" s="18">
        <f>H24*Parameter!$C$48</f>
        <v>0</v>
      </c>
      <c r="I27" s="18">
        <f>I24*Parameter!$C$48</f>
        <v>0</v>
      </c>
      <c r="J27" s="18">
        <f>J24*Parameter!$C$48</f>
        <v>0</v>
      </c>
      <c r="K27" s="18">
        <f>K24*Parameter!$C$48</f>
        <v>0</v>
      </c>
      <c r="L27" s="18">
        <f>L24*Parameter!$C$48</f>
        <v>0</v>
      </c>
      <c r="M27" s="18">
        <f>SUM(C27:L27)</f>
        <v>0</v>
      </c>
      <c r="N27" s="16">
        <f t="shared" si="0"/>
        <v>0</v>
      </c>
      <c r="O27" s="139"/>
    </row>
    <row r="28" spans="1:15" ht="16.5" x14ac:dyDescent="0.45">
      <c r="A28" s="131" t="str">
        <f>Eiche!A28</f>
        <v>jährliche Nettoerhöhung</v>
      </c>
      <c r="B28" s="139" t="s">
        <v>146</v>
      </c>
      <c r="C28" s="18" t="s">
        <v>67</v>
      </c>
      <c r="D28" s="18">
        <f>D27*Parameter!$C$49</f>
        <v>0</v>
      </c>
      <c r="E28" s="18">
        <f>E27*Parameter!$C$49</f>
        <v>0</v>
      </c>
      <c r="F28" s="18">
        <f>F27*Parameter!$C$49</f>
        <v>0</v>
      </c>
      <c r="G28" s="18">
        <f>G27*Parameter!$C$49</f>
        <v>0</v>
      </c>
      <c r="H28" s="18">
        <f>H27*Parameter!$C$49</f>
        <v>0</v>
      </c>
      <c r="I28" s="18">
        <f>I27*Parameter!$C$49</f>
        <v>0</v>
      </c>
      <c r="J28" s="18">
        <f>J27*Parameter!$C$49</f>
        <v>0</v>
      </c>
      <c r="K28" s="18">
        <f>K27*Parameter!$C$49</f>
        <v>0</v>
      </c>
      <c r="L28" s="18">
        <f>L27*Parameter!$C$49</f>
        <v>0</v>
      </c>
      <c r="M28" s="18">
        <f>SUM(C28:L28)</f>
        <v>0</v>
      </c>
      <c r="N28" s="16">
        <f t="shared" si="0"/>
        <v>0</v>
      </c>
      <c r="O28" s="139"/>
    </row>
    <row r="29" spans="1:15" ht="16.5" x14ac:dyDescent="0.45">
      <c r="A29" s="131" t="str">
        <f>Eiche!A29</f>
        <v>Abgang Holzproduktespeicher</v>
      </c>
      <c r="B29" s="139" t="s">
        <v>146</v>
      </c>
      <c r="C29" s="18" t="s">
        <v>67</v>
      </c>
      <c r="D29" s="18">
        <f>D27-D28</f>
        <v>0</v>
      </c>
      <c r="E29" s="18">
        <f t="shared" ref="E29:L29" si="3">E27-E28</f>
        <v>0</v>
      </c>
      <c r="F29" s="18">
        <f t="shared" si="3"/>
        <v>0</v>
      </c>
      <c r="G29" s="18">
        <f t="shared" si="3"/>
        <v>0</v>
      </c>
      <c r="H29" s="18">
        <f t="shared" si="3"/>
        <v>0</v>
      </c>
      <c r="I29" s="18">
        <f t="shared" si="3"/>
        <v>0</v>
      </c>
      <c r="J29" s="18">
        <f t="shared" si="3"/>
        <v>0</v>
      </c>
      <c r="K29" s="18">
        <f t="shared" si="3"/>
        <v>0</v>
      </c>
      <c r="L29" s="18">
        <f t="shared" si="3"/>
        <v>0</v>
      </c>
      <c r="M29" s="18">
        <f>SUM(C29:L29)</f>
        <v>0</v>
      </c>
      <c r="N29" s="16">
        <f t="shared" si="0"/>
        <v>0</v>
      </c>
      <c r="O29" s="139"/>
    </row>
    <row r="30" spans="1:15" x14ac:dyDescent="0.35">
      <c r="A30" s="99"/>
      <c r="B30" s="21"/>
      <c r="C30" s="29"/>
      <c r="D30" s="18"/>
      <c r="E30" s="18"/>
      <c r="F30" s="18"/>
      <c r="G30" s="18"/>
      <c r="H30" s="18"/>
      <c r="I30" s="18"/>
      <c r="J30" s="18"/>
      <c r="K30" s="18"/>
      <c r="L30" s="18"/>
      <c r="M30" s="18"/>
      <c r="N30" s="16"/>
      <c r="O30" s="139"/>
    </row>
    <row r="31" spans="1:15" x14ac:dyDescent="0.35">
      <c r="A31" s="19" t="str">
        <f>Eiche!A31</f>
        <v>Substitution</v>
      </c>
      <c r="B31" s="21"/>
      <c r="C31" s="29"/>
      <c r="D31" s="18"/>
      <c r="E31" s="18"/>
      <c r="F31" s="18"/>
      <c r="G31" s="18"/>
      <c r="H31" s="18"/>
      <c r="I31" s="18"/>
      <c r="J31" s="18"/>
      <c r="K31" s="18"/>
      <c r="L31" s="18"/>
      <c r="M31" s="18"/>
      <c r="N31" s="16"/>
      <c r="O31" s="139"/>
    </row>
    <row r="32" spans="1:15" ht="16.5" x14ac:dyDescent="0.45">
      <c r="A32" s="131" t="str">
        <f>Eiche!A32</f>
        <v>- stofflich lange, mittlere Lebensdauer</v>
      </c>
      <c r="B32" s="139" t="s">
        <v>146</v>
      </c>
      <c r="C32" s="18" t="s">
        <v>67</v>
      </c>
      <c r="D32" s="18">
        <f>IF(D27&gt;0,D27*Parameter!$C$66,0)</f>
        <v>0</v>
      </c>
      <c r="E32" s="18">
        <f>IF(E27&gt;0,E27*Parameter!$C$66,0)</f>
        <v>0</v>
      </c>
      <c r="F32" s="18">
        <f>IF(F27&gt;0,F27*Parameter!$C$66,0)</f>
        <v>0</v>
      </c>
      <c r="G32" s="18">
        <f>IF(G27&gt;0,G27*Parameter!$C$66,0)</f>
        <v>0</v>
      </c>
      <c r="H32" s="18">
        <f>IF(H27&gt;0,H27*Parameter!$C$66,0)</f>
        <v>0</v>
      </c>
      <c r="I32" s="18">
        <f>IF(I27&gt;0,I27*Parameter!$C$66,0)</f>
        <v>0</v>
      </c>
      <c r="J32" s="18">
        <f>IF(J27&gt;0,J27*Parameter!$C$66,0)</f>
        <v>0</v>
      </c>
      <c r="K32" s="18">
        <f>IF(K27&gt;0,K27*Parameter!$C$66,0)</f>
        <v>0</v>
      </c>
      <c r="L32" s="18">
        <f>IF(L27&gt;0,L27*Parameter!$C$66,0)</f>
        <v>0</v>
      </c>
      <c r="M32" s="18">
        <f t="shared" ref="M32:M37" si="4">SUM(C32:L32)</f>
        <v>0</v>
      </c>
      <c r="N32" s="16">
        <f t="shared" si="0"/>
        <v>0</v>
      </c>
      <c r="O32" s="139"/>
    </row>
    <row r="33" spans="1:28" ht="16.5" x14ac:dyDescent="0.45">
      <c r="A33" s="131" t="str">
        <f>Eiche!A33</f>
        <v>- stofflich Kaskadennutzung</v>
      </c>
      <c r="B33" s="139" t="s">
        <v>146</v>
      </c>
      <c r="C33" s="18" t="s">
        <v>67</v>
      </c>
      <c r="D33" s="18">
        <f>IF(D27&gt;0,D27*Parameter!$C$72*Parameter!$C$66,0)</f>
        <v>0</v>
      </c>
      <c r="E33" s="18">
        <f>IF(E27&gt;0,E27*Parameter!$C$72*Parameter!$C$66,0)</f>
        <v>0</v>
      </c>
      <c r="F33" s="18">
        <f>IF(F27&gt;0,F27*Parameter!$C$72*Parameter!$C$66,0)</f>
        <v>0</v>
      </c>
      <c r="G33" s="18">
        <f>IF(G27&gt;0,G27*Parameter!$C$72*Parameter!$C$66,0)</f>
        <v>0</v>
      </c>
      <c r="H33" s="18">
        <f>IF(H27&gt;0,H27*Parameter!$C$72*Parameter!$C$66,0)</f>
        <v>0</v>
      </c>
      <c r="I33" s="18">
        <f>IF(I27&gt;0,I27*Parameter!$C$72*Parameter!$C$66,0)</f>
        <v>0</v>
      </c>
      <c r="J33" s="18">
        <f>IF(J27&gt;0,J27*Parameter!$C$72*Parameter!$C$66,0)</f>
        <v>0</v>
      </c>
      <c r="K33" s="18">
        <f>IF(K27&gt;0,K27*Parameter!$C$72*Parameter!$C$66,0)</f>
        <v>0</v>
      </c>
      <c r="L33" s="18">
        <f>IF(L27&gt;0,L27*Parameter!$C$72*Parameter!$C$66,0)</f>
        <v>0</v>
      </c>
      <c r="M33" s="18">
        <f t="shared" si="4"/>
        <v>0</v>
      </c>
      <c r="N33" s="16">
        <f>IF($M$6=0,0,M33/$M$6)</f>
        <v>0</v>
      </c>
      <c r="O33" s="139"/>
      <c r="P33" s="139"/>
      <c r="Q33" s="139"/>
      <c r="R33" s="139"/>
      <c r="S33" s="139"/>
      <c r="T33" s="139"/>
      <c r="U33" s="139"/>
      <c r="V33" s="139"/>
      <c r="W33" s="139"/>
      <c r="X33" s="139"/>
      <c r="Y33" s="139"/>
      <c r="Z33" s="139"/>
      <c r="AA33" s="139"/>
      <c r="AB33" s="139"/>
    </row>
    <row r="34" spans="1:28" ht="16.5" x14ac:dyDescent="0.45">
      <c r="A34" s="131" t="str">
        <f>Eiche!A34</f>
        <v>- stofflich kurze Lebensdauer</v>
      </c>
      <c r="B34" s="139" t="s">
        <v>146</v>
      </c>
      <c r="C34" s="18" t="s">
        <v>67</v>
      </c>
      <c r="D34" s="18">
        <f>D24*Parameter!$C$79*Parameter!$C$66</f>
        <v>0</v>
      </c>
      <c r="E34" s="18">
        <f>E24*Parameter!$C$79*Parameter!$C$66</f>
        <v>0</v>
      </c>
      <c r="F34" s="18">
        <f>F24*Parameter!$C$79*Parameter!$C$66</f>
        <v>0</v>
      </c>
      <c r="G34" s="18">
        <f>G24*Parameter!$C$79*Parameter!$C$66</f>
        <v>0</v>
      </c>
      <c r="H34" s="18">
        <f>H24*Parameter!$C$79*Parameter!$C$66</f>
        <v>0</v>
      </c>
      <c r="I34" s="18">
        <f>I24*Parameter!$C$79*Parameter!$C$66</f>
        <v>0</v>
      </c>
      <c r="J34" s="18">
        <f>J24*Parameter!$C$79*Parameter!$C$66</f>
        <v>0</v>
      </c>
      <c r="K34" s="18">
        <f>K24*Parameter!$C$79*Parameter!$C$66</f>
        <v>0</v>
      </c>
      <c r="L34" s="18">
        <f>L24*Parameter!$C$79*Parameter!$C$66</f>
        <v>0</v>
      </c>
      <c r="M34" s="18">
        <f t="shared" si="4"/>
        <v>0</v>
      </c>
      <c r="N34" s="16">
        <f t="shared" si="0"/>
        <v>0</v>
      </c>
      <c r="O34" s="139"/>
      <c r="P34" s="139"/>
      <c r="Q34" s="139"/>
      <c r="R34" s="139"/>
      <c r="S34" s="139"/>
      <c r="T34" s="139"/>
      <c r="U34" s="139"/>
      <c r="V34" s="139"/>
      <c r="W34" s="139"/>
      <c r="X34" s="139"/>
      <c r="Y34" s="139"/>
      <c r="Z34" s="139"/>
      <c r="AA34" s="139"/>
      <c r="AB34" s="139"/>
    </row>
    <row r="35" spans="1:28" ht="16.5" x14ac:dyDescent="0.45">
      <c r="A35" s="131" t="str">
        <f>Eiche!A35</f>
        <v>- energetisch aus Wald</v>
      </c>
      <c r="B35" s="139" t="s">
        <v>146</v>
      </c>
      <c r="C35" s="18" t="s">
        <v>67</v>
      </c>
      <c r="D35" s="18">
        <f>IF(D25&gt;0,D25*Parameter!$C$67,0)</f>
        <v>0</v>
      </c>
      <c r="E35" s="18">
        <f>IF(E25&gt;0,E25*Parameter!$C$67,0)</f>
        <v>0</v>
      </c>
      <c r="F35" s="18">
        <f>IF(F25&gt;0,F25*Parameter!$C$67,0)</f>
        <v>0</v>
      </c>
      <c r="G35" s="18">
        <f>IF(G25&gt;0,G25*Parameter!$C$67,0)</f>
        <v>0</v>
      </c>
      <c r="H35" s="18">
        <f>IF(H25&gt;0,H25*Parameter!$C$67,0)</f>
        <v>0</v>
      </c>
      <c r="I35" s="18">
        <f>IF(I25&gt;0,I25*Parameter!$C$67,0)</f>
        <v>0</v>
      </c>
      <c r="J35" s="18">
        <f>IF(J25&gt;0,J25*Parameter!$C$67,0)</f>
        <v>0</v>
      </c>
      <c r="K35" s="18">
        <f>IF(K25&gt;0,K25*Parameter!$C$67,0)</f>
        <v>0</v>
      </c>
      <c r="L35" s="18">
        <f>IF(L25&gt;0,L25*Parameter!$C$67,0)</f>
        <v>0</v>
      </c>
      <c r="M35" s="18">
        <f t="shared" si="4"/>
        <v>0</v>
      </c>
      <c r="N35" s="16">
        <f>IF($M$6=0,0,M35/$M$6)</f>
        <v>0</v>
      </c>
      <c r="O35" s="139"/>
      <c r="P35" s="139"/>
      <c r="Q35" s="139"/>
      <c r="R35" s="139"/>
      <c r="S35" s="139"/>
      <c r="T35" s="139"/>
      <c r="U35" s="139"/>
      <c r="V35" s="139"/>
      <c r="W35" s="139"/>
      <c r="X35" s="139"/>
      <c r="Y35" s="139"/>
      <c r="Z35" s="139"/>
      <c r="AA35" s="139"/>
      <c r="AB35" s="139"/>
    </row>
    <row r="36" spans="1:28" ht="16.5" x14ac:dyDescent="0.45">
      <c r="A36" s="131" t="str">
        <f>Eiche!A36</f>
        <v>- energetisch kurze Lebensdauer</v>
      </c>
      <c r="B36" s="139" t="s">
        <v>146</v>
      </c>
      <c r="C36" s="18" t="s">
        <v>67</v>
      </c>
      <c r="D36" s="234">
        <f>IF(D24&gt;0,(D24-D27)*Parameter!$C$67,0)</f>
        <v>0</v>
      </c>
      <c r="E36" s="234">
        <f>IF(E24&gt;0,(E24-E27)*Parameter!$C$67,0)</f>
        <v>0</v>
      </c>
      <c r="F36" s="234">
        <f>IF(F24&gt;0,(F24-F27)*Parameter!$C$67,0)</f>
        <v>0</v>
      </c>
      <c r="G36" s="234">
        <f>IF(G24&gt;0,(G24-G27)*Parameter!$C$67,0)</f>
        <v>0</v>
      </c>
      <c r="H36" s="234">
        <f>IF(H24&gt;0,(H24-H27)*Parameter!$C$67,0)</f>
        <v>0</v>
      </c>
      <c r="I36" s="234">
        <f>IF(I24&gt;0,(I24-I27)*Parameter!$C$67,0)</f>
        <v>0</v>
      </c>
      <c r="J36" s="234">
        <f>IF(J24&gt;0,(J24-J27)*Parameter!$C$67,0)</f>
        <v>0</v>
      </c>
      <c r="K36" s="234">
        <f>IF(K24&gt;0,(K24-K27)*Parameter!$C$67,0)</f>
        <v>0</v>
      </c>
      <c r="L36" s="234">
        <f>IF(L24&gt;0,(L24-L27)*Parameter!$C$67,0)</f>
        <v>0</v>
      </c>
      <c r="M36" s="18">
        <f t="shared" si="4"/>
        <v>0</v>
      </c>
      <c r="N36" s="16">
        <f>IF($M$6=0,0,M36/$M$6)</f>
        <v>0</v>
      </c>
      <c r="O36" s="139"/>
      <c r="P36" s="139"/>
      <c r="Q36" s="139"/>
      <c r="R36" s="139"/>
      <c r="S36" s="139"/>
      <c r="T36" s="139"/>
      <c r="U36" s="139"/>
      <c r="V36" s="139"/>
      <c r="W36" s="139"/>
      <c r="X36" s="139"/>
      <c r="Y36" s="139"/>
      <c r="Z36" s="139"/>
      <c r="AA36" s="139"/>
      <c r="AB36" s="139"/>
    </row>
    <row r="37" spans="1:28" ht="16.5" x14ac:dyDescent="0.45">
      <c r="A37" s="131" t="str">
        <f>Eiche!A37</f>
        <v>- energetisch Kaskadennutzung</v>
      </c>
      <c r="B37" s="139" t="s">
        <v>146</v>
      </c>
      <c r="C37" s="18" t="s">
        <v>67</v>
      </c>
      <c r="D37" s="18">
        <f>IF(D29&gt;0,D29*Parameter!$C$67,0)</f>
        <v>0</v>
      </c>
      <c r="E37" s="18">
        <f>IF(E29&gt;0,E29*Parameter!$C$67,0)</f>
        <v>0</v>
      </c>
      <c r="F37" s="18">
        <f>IF(F29&gt;0,F29*Parameter!$C$67,0)</f>
        <v>0</v>
      </c>
      <c r="G37" s="18">
        <f>IF(G29&gt;0,G29*Parameter!$C$67,0)</f>
        <v>0</v>
      </c>
      <c r="H37" s="18">
        <f>IF(H29&gt;0,H29*Parameter!$C$67,0)</f>
        <v>0</v>
      </c>
      <c r="I37" s="18">
        <f>IF(I29&gt;0,I29*Parameter!$C$67,0)</f>
        <v>0</v>
      </c>
      <c r="J37" s="18">
        <f>IF(J29&gt;0,J29*Parameter!$C$67,0)</f>
        <v>0</v>
      </c>
      <c r="K37" s="18">
        <f>IF(K29&gt;0,K29*Parameter!$C$67,0)</f>
        <v>0</v>
      </c>
      <c r="L37" s="18">
        <f>IF(L29&gt;0,L29*Parameter!$C$67,0)</f>
        <v>0</v>
      </c>
      <c r="M37" s="18">
        <f t="shared" si="4"/>
        <v>0</v>
      </c>
      <c r="N37" s="16">
        <f t="shared" si="0"/>
        <v>0</v>
      </c>
      <c r="O37" s="139"/>
      <c r="P37" s="139"/>
      <c r="Q37" s="139"/>
      <c r="R37" s="139"/>
      <c r="S37" s="139"/>
      <c r="T37" s="139"/>
      <c r="U37" s="139"/>
      <c r="V37" s="139"/>
      <c r="W37" s="139"/>
      <c r="X37" s="139"/>
      <c r="Y37" s="139"/>
      <c r="Z37" s="139"/>
      <c r="AA37" s="139"/>
      <c r="AB37" s="139"/>
    </row>
    <row r="38" spans="1:28" ht="16.5" x14ac:dyDescent="0.45">
      <c r="A38" s="131" t="str">
        <f>Eiche!A38</f>
        <v>Summe jährliche Substitution</v>
      </c>
      <c r="B38" s="139" t="s">
        <v>146</v>
      </c>
      <c r="C38" s="18" t="s">
        <v>67</v>
      </c>
      <c r="D38" s="18">
        <f t="shared" ref="D38:M38" si="5">SUM(D32:D37)</f>
        <v>0</v>
      </c>
      <c r="E38" s="18">
        <f t="shared" si="5"/>
        <v>0</v>
      </c>
      <c r="F38" s="18">
        <f t="shared" si="5"/>
        <v>0</v>
      </c>
      <c r="G38" s="18">
        <f t="shared" si="5"/>
        <v>0</v>
      </c>
      <c r="H38" s="18">
        <f t="shared" si="5"/>
        <v>0</v>
      </c>
      <c r="I38" s="18">
        <f t="shared" si="5"/>
        <v>0</v>
      </c>
      <c r="J38" s="18">
        <f t="shared" si="5"/>
        <v>0</v>
      </c>
      <c r="K38" s="18">
        <f t="shared" si="5"/>
        <v>0</v>
      </c>
      <c r="L38" s="18">
        <f t="shared" si="5"/>
        <v>0</v>
      </c>
      <c r="M38" s="18">
        <f t="shared" si="5"/>
        <v>0</v>
      </c>
      <c r="N38" s="16">
        <f t="shared" si="0"/>
        <v>0</v>
      </c>
      <c r="O38" s="139"/>
      <c r="P38" s="139"/>
      <c r="Q38" s="139"/>
      <c r="R38" s="139"/>
      <c r="S38" s="139"/>
      <c r="T38" s="139"/>
      <c r="U38" s="139"/>
      <c r="V38" s="139"/>
      <c r="W38" s="139"/>
      <c r="X38" s="139"/>
      <c r="Y38" s="139"/>
      <c r="Z38" s="139"/>
      <c r="AA38" s="139"/>
      <c r="AB38" s="139"/>
    </row>
    <row r="39" spans="1:28" x14ac:dyDescent="0.35">
      <c r="A39" s="99"/>
      <c r="B39" s="139"/>
      <c r="C39" s="29"/>
      <c r="D39" s="18"/>
      <c r="E39" s="18"/>
      <c r="F39" s="18"/>
      <c r="G39" s="18"/>
      <c r="H39" s="18"/>
      <c r="I39" s="18"/>
      <c r="J39" s="18"/>
      <c r="K39" s="18"/>
      <c r="L39" s="18"/>
      <c r="M39" s="18"/>
      <c r="N39" s="16"/>
      <c r="O39" s="139"/>
      <c r="P39" s="139"/>
      <c r="Q39" s="139"/>
      <c r="R39" s="139"/>
      <c r="S39" s="139"/>
      <c r="T39" s="139"/>
      <c r="U39" s="139"/>
      <c r="V39" s="139"/>
      <c r="W39" s="139"/>
      <c r="X39" s="139"/>
      <c r="Y39" s="139"/>
      <c r="Z39" s="139"/>
      <c r="AA39" s="139"/>
      <c r="AB39" s="139"/>
    </row>
    <row r="40" spans="1:28" x14ac:dyDescent="0.35">
      <c r="A40" s="100" t="str">
        <f>Eiche!A40</f>
        <v>Jährliche Klimaschutzleistung</v>
      </c>
      <c r="B40" s="139"/>
      <c r="C40" s="29"/>
      <c r="D40" s="18"/>
      <c r="E40" s="18"/>
      <c r="F40" s="18"/>
      <c r="G40" s="18"/>
      <c r="H40" s="18"/>
      <c r="I40" s="18"/>
      <c r="J40" s="18"/>
      <c r="K40" s="18"/>
      <c r="L40" s="18"/>
      <c r="M40" s="18"/>
      <c r="N40" s="16"/>
      <c r="O40" s="139"/>
      <c r="P40" s="139"/>
      <c r="Q40" s="139"/>
      <c r="R40" s="139"/>
      <c r="S40" s="139"/>
      <c r="T40" s="139"/>
      <c r="U40" s="139"/>
      <c r="V40" s="139"/>
      <c r="W40" s="139"/>
      <c r="X40" s="139"/>
      <c r="Y40" s="139"/>
      <c r="Z40" s="139"/>
      <c r="AA40" s="139"/>
      <c r="AB40" s="139"/>
    </row>
    <row r="41" spans="1:28" ht="16.5" x14ac:dyDescent="0.45">
      <c r="A41" s="131" t="str">
        <f>Eiche!A41</f>
        <v>Klimaschutzleistung Forst &amp; Holz</v>
      </c>
      <c r="B41" s="139" t="s">
        <v>146</v>
      </c>
      <c r="C41" s="18" t="s">
        <v>67</v>
      </c>
      <c r="D41" s="18">
        <f t="shared" ref="D41:L41" si="6">D20+D28+D38</f>
        <v>0</v>
      </c>
      <c r="E41" s="18">
        <f t="shared" si="6"/>
        <v>0</v>
      </c>
      <c r="F41" s="18">
        <f t="shared" si="6"/>
        <v>0</v>
      </c>
      <c r="G41" s="18">
        <f t="shared" si="6"/>
        <v>0</v>
      </c>
      <c r="H41" s="18">
        <f t="shared" si="6"/>
        <v>0</v>
      </c>
      <c r="I41" s="18">
        <f t="shared" si="6"/>
        <v>0</v>
      </c>
      <c r="J41" s="18">
        <f t="shared" si="6"/>
        <v>0</v>
      </c>
      <c r="K41" s="18">
        <f t="shared" si="6"/>
        <v>0</v>
      </c>
      <c r="L41" s="18">
        <f t="shared" si="6"/>
        <v>0</v>
      </c>
      <c r="M41" s="18">
        <f>SUM(C41:L41)</f>
        <v>0</v>
      </c>
      <c r="N41" s="16">
        <f t="shared" si="0"/>
        <v>0</v>
      </c>
      <c r="O41" s="139"/>
      <c r="P41" s="139"/>
      <c r="Q41" s="139"/>
      <c r="R41" s="139"/>
      <c r="S41" s="139"/>
      <c r="T41" s="139"/>
      <c r="U41" s="139"/>
      <c r="V41" s="139"/>
      <c r="W41" s="139"/>
      <c r="X41" s="139"/>
      <c r="Y41" s="139"/>
      <c r="Z41" s="139"/>
      <c r="AA41" s="139"/>
      <c r="AB41" s="139"/>
    </row>
    <row r="43" spans="1:28" x14ac:dyDescent="0.35">
      <c r="A43" s="17"/>
      <c r="B43" s="139"/>
      <c r="C43" s="139"/>
      <c r="D43" s="139"/>
      <c r="E43" s="139"/>
      <c r="F43" s="139"/>
      <c r="G43" s="139"/>
      <c r="H43" s="139"/>
      <c r="I43" s="139"/>
      <c r="J43" s="139"/>
      <c r="K43" s="139"/>
      <c r="L43" s="139"/>
      <c r="M43" s="139"/>
      <c r="N43" s="139"/>
      <c r="O43" s="139"/>
      <c r="P43" s="139"/>
      <c r="Q43" s="139"/>
      <c r="R43" s="139"/>
      <c r="S43" s="139"/>
      <c r="T43" s="139"/>
      <c r="U43" s="139"/>
      <c r="V43" s="139"/>
      <c r="W43" s="139"/>
      <c r="X43" s="139"/>
      <c r="Y43" s="139"/>
      <c r="Z43" s="139"/>
      <c r="AA43" s="139"/>
      <c r="AB43" s="139"/>
    </row>
    <row r="44" spans="1:28" customFormat="1" x14ac:dyDescent="0.35">
      <c r="A44" s="139"/>
      <c r="B44" s="139"/>
      <c r="C44" s="139"/>
      <c r="D44" s="139"/>
      <c r="E44" s="139"/>
      <c r="F44" s="139"/>
      <c r="G44" s="139"/>
      <c r="H44" s="139"/>
      <c r="I44" s="139"/>
      <c r="J44" s="139"/>
      <c r="K44" s="139"/>
      <c r="L44" s="139"/>
      <c r="M44" s="139"/>
      <c r="N44" s="139"/>
      <c r="O44" s="139"/>
      <c r="P44" s="139"/>
      <c r="Q44" s="139"/>
      <c r="R44" s="139"/>
      <c r="S44" s="139"/>
      <c r="T44" s="139"/>
      <c r="U44" s="139"/>
      <c r="V44" s="139"/>
      <c r="W44" s="139"/>
      <c r="X44" s="139"/>
      <c r="Y44" s="139"/>
      <c r="Z44" s="139"/>
      <c r="AA44" s="139"/>
      <c r="AB44" s="139"/>
    </row>
    <row r="45" spans="1:28" customFormat="1" x14ac:dyDescent="0.35">
      <c r="A45" s="139" t="s">
        <v>90</v>
      </c>
      <c r="B45" s="139"/>
      <c r="C45" s="139"/>
      <c r="D45" s="139"/>
      <c r="E45" s="139"/>
      <c r="F45" s="139"/>
      <c r="G45" s="139"/>
      <c r="H45" s="139"/>
      <c r="I45" s="139"/>
      <c r="J45" s="139"/>
      <c r="K45" s="139"/>
      <c r="L45" s="139"/>
      <c r="M45" s="139"/>
      <c r="N45" s="139"/>
      <c r="O45" s="139"/>
      <c r="P45" s="139"/>
      <c r="Q45" s="139"/>
      <c r="R45" s="139"/>
      <c r="S45" s="139"/>
      <c r="T45" s="139"/>
      <c r="U45" s="139"/>
      <c r="V45" s="139"/>
      <c r="W45" s="139"/>
      <c r="X45" s="139"/>
      <c r="Y45" s="139"/>
      <c r="Z45" s="139"/>
      <c r="AA45" s="139"/>
      <c r="AB45" s="139"/>
    </row>
    <row r="46" spans="1:28" customFormat="1" x14ac:dyDescent="0.35">
      <c r="A46" s="139"/>
      <c r="B46" s="139"/>
      <c r="C46" s="139"/>
      <c r="D46" s="139"/>
      <c r="E46" s="139"/>
      <c r="F46" s="139"/>
      <c r="G46" s="139"/>
      <c r="H46" s="139"/>
      <c r="I46" s="139"/>
      <c r="J46" s="139"/>
      <c r="K46" s="139"/>
      <c r="L46" s="139"/>
      <c r="M46" s="139"/>
      <c r="N46" s="139"/>
      <c r="O46" s="139"/>
      <c r="P46" s="139"/>
      <c r="Q46" s="139"/>
      <c r="R46" s="139"/>
      <c r="S46" s="139"/>
      <c r="T46" s="139"/>
      <c r="U46" s="139"/>
      <c r="V46" s="139"/>
      <c r="W46" s="139"/>
      <c r="X46" s="139"/>
      <c r="Y46" s="139"/>
      <c r="Z46" s="139"/>
      <c r="AA46" s="139"/>
      <c r="AB46" s="139"/>
    </row>
    <row r="47" spans="1:28" customFormat="1" x14ac:dyDescent="0.35">
      <c r="A47" s="259" t="str">
        <f>Eiche!A47</f>
        <v>Klimarechner DFWR, Stand: 21.06.2018</v>
      </c>
      <c r="B47" s="259"/>
      <c r="C47" s="259"/>
      <c r="D47" s="139"/>
      <c r="E47" s="139"/>
      <c r="F47" s="139"/>
      <c r="G47" s="139"/>
      <c r="H47" s="139"/>
      <c r="I47" s="139"/>
      <c r="J47" s="139"/>
      <c r="K47" s="139"/>
      <c r="L47" s="139"/>
      <c r="M47" s="139"/>
      <c r="N47" s="139"/>
      <c r="O47" s="139"/>
      <c r="P47" s="139"/>
      <c r="Q47" s="139"/>
      <c r="R47" s="139"/>
      <c r="S47" s="139"/>
      <c r="T47" s="139"/>
      <c r="U47" s="139"/>
      <c r="V47" s="139"/>
      <c r="W47" s="139"/>
      <c r="X47" s="139"/>
      <c r="Y47" s="139"/>
      <c r="Z47" s="139"/>
      <c r="AA47" s="139"/>
      <c r="AB47" s="139"/>
    </row>
    <row r="48" spans="1:28" customFormat="1" x14ac:dyDescent="0.35">
      <c r="A48" s="139"/>
      <c r="B48" s="139"/>
      <c r="C48" s="139"/>
      <c r="D48" s="139"/>
      <c r="E48" s="139"/>
      <c r="F48" s="139"/>
      <c r="G48" s="139"/>
      <c r="H48" s="139"/>
      <c r="I48" s="139"/>
      <c r="J48" s="139"/>
      <c r="K48" s="139"/>
      <c r="L48" s="139"/>
      <c r="M48" s="139"/>
      <c r="N48" s="139"/>
      <c r="O48" s="139"/>
      <c r="P48" s="139"/>
      <c r="Q48" s="139"/>
      <c r="R48" s="139"/>
      <c r="S48" s="139"/>
      <c r="T48" s="139"/>
      <c r="U48" s="139"/>
      <c r="V48" s="139"/>
      <c r="W48" s="139"/>
      <c r="X48" s="139"/>
      <c r="Y48" s="139"/>
      <c r="Z48" s="139"/>
      <c r="AA48" s="139"/>
      <c r="AB48" s="139"/>
    </row>
    <row r="49" spans="1:28" customFormat="1" x14ac:dyDescent="0.35">
      <c r="A49" s="139"/>
      <c r="B49" s="139"/>
      <c r="C49" s="139"/>
      <c r="D49" s="139"/>
      <c r="E49" s="139"/>
      <c r="F49" s="139"/>
      <c r="G49" s="139"/>
      <c r="H49" s="139"/>
      <c r="I49" s="139"/>
      <c r="J49" s="139"/>
      <c r="K49" s="139"/>
      <c r="L49" s="139"/>
      <c r="M49" s="139"/>
      <c r="N49" s="139"/>
      <c r="O49" s="139"/>
      <c r="P49" s="139"/>
      <c r="Q49" s="139"/>
      <c r="R49" s="139"/>
      <c r="S49" s="139"/>
      <c r="T49" s="139"/>
      <c r="U49" s="139"/>
      <c r="V49" s="139"/>
      <c r="W49" s="139"/>
      <c r="X49" s="139"/>
      <c r="Y49" s="139"/>
      <c r="Z49" s="139"/>
      <c r="AA49" s="139"/>
      <c r="AB49" s="139"/>
    </row>
    <row r="50" spans="1:28" customFormat="1" x14ac:dyDescent="0.35">
      <c r="A50" s="139"/>
      <c r="B50" s="139"/>
      <c r="C50" s="139"/>
      <c r="D50" s="139"/>
      <c r="E50" s="139"/>
      <c r="F50" s="139"/>
      <c r="G50" s="139"/>
      <c r="H50" s="139"/>
      <c r="I50" s="139"/>
      <c r="J50" s="139"/>
      <c r="K50" s="139"/>
      <c r="L50" s="139"/>
      <c r="M50" s="139"/>
      <c r="N50" s="139"/>
      <c r="O50" s="139"/>
      <c r="P50" s="139"/>
      <c r="Q50" s="139"/>
      <c r="R50" s="139"/>
      <c r="S50" s="139"/>
      <c r="T50" s="139"/>
      <c r="U50" s="139"/>
      <c r="V50" s="139"/>
      <c r="W50" s="139"/>
      <c r="X50" s="139"/>
      <c r="Y50" s="139"/>
      <c r="Z50" s="139"/>
      <c r="AA50" s="139"/>
      <c r="AB50" s="139"/>
    </row>
    <row r="51" spans="1:28" customFormat="1" x14ac:dyDescent="0.35">
      <c r="A51" s="139"/>
      <c r="B51" s="139"/>
      <c r="C51" s="139"/>
      <c r="D51" s="139"/>
      <c r="E51" s="139"/>
      <c r="F51" s="139"/>
      <c r="G51" s="139"/>
      <c r="H51" s="139"/>
      <c r="I51" s="139"/>
      <c r="J51" s="139"/>
      <c r="K51" s="139"/>
      <c r="L51" s="139"/>
      <c r="M51" s="139"/>
      <c r="N51" s="139"/>
      <c r="O51" s="139"/>
      <c r="P51" s="139"/>
      <c r="Q51" s="139"/>
      <c r="R51" s="139"/>
      <c r="S51" s="139"/>
      <c r="T51" s="139"/>
      <c r="U51" s="139"/>
      <c r="V51" s="139"/>
      <c r="W51" s="139"/>
      <c r="X51" s="139"/>
      <c r="Y51" s="139"/>
      <c r="Z51" s="139"/>
      <c r="AA51" s="139"/>
      <c r="AB51" s="139"/>
    </row>
    <row r="52" spans="1:28" customFormat="1" x14ac:dyDescent="0.35">
      <c r="A52" s="139"/>
      <c r="B52" s="139"/>
      <c r="C52" s="139"/>
      <c r="D52" s="139"/>
      <c r="E52" s="139"/>
      <c r="F52" s="139"/>
      <c r="G52" s="139"/>
      <c r="H52" s="139"/>
      <c r="I52" s="139"/>
      <c r="J52" s="139"/>
      <c r="K52" s="139"/>
      <c r="L52" s="139"/>
      <c r="M52" s="139"/>
      <c r="N52" s="139"/>
      <c r="O52" s="139"/>
      <c r="P52" s="139"/>
      <c r="Q52" s="139"/>
      <c r="R52" s="139"/>
      <c r="S52" s="139"/>
      <c r="T52" s="139"/>
      <c r="U52" s="139"/>
      <c r="V52" s="139"/>
      <c r="W52" s="139"/>
      <c r="X52" s="139"/>
      <c r="Y52" s="139"/>
      <c r="Z52" s="139"/>
      <c r="AA52" s="139"/>
      <c r="AB52" s="139"/>
    </row>
    <row r="53" spans="1:28" customFormat="1" x14ac:dyDescent="0.35">
      <c r="A53" s="139"/>
      <c r="B53" s="139"/>
      <c r="C53" s="139"/>
      <c r="D53" s="139"/>
      <c r="E53" s="139"/>
      <c r="F53" s="139"/>
      <c r="G53" s="139"/>
      <c r="H53" s="139"/>
      <c r="I53" s="139"/>
      <c r="J53" s="139"/>
      <c r="K53" s="139"/>
      <c r="L53" s="139"/>
      <c r="M53" s="139"/>
      <c r="N53" s="139"/>
      <c r="O53" s="139"/>
      <c r="P53" s="139"/>
      <c r="Q53" s="139"/>
      <c r="R53" s="139"/>
      <c r="S53" s="139"/>
      <c r="T53" s="139"/>
      <c r="U53" s="139"/>
      <c r="V53" s="139"/>
      <c r="W53" s="139"/>
      <c r="X53" s="139"/>
      <c r="Y53" s="139"/>
      <c r="Z53" s="139"/>
      <c r="AA53" s="139"/>
      <c r="AB53" s="139"/>
    </row>
    <row r="54" spans="1:28" customFormat="1" x14ac:dyDescent="0.35">
      <c r="A54" s="139"/>
      <c r="B54" s="139"/>
      <c r="C54" s="139"/>
      <c r="D54" s="139"/>
      <c r="E54" s="139"/>
      <c r="F54" s="139"/>
      <c r="G54" s="139"/>
      <c r="H54" s="139"/>
      <c r="I54" s="139"/>
      <c r="J54" s="139"/>
      <c r="K54" s="139"/>
      <c r="L54" s="139"/>
      <c r="M54" s="139"/>
      <c r="N54" s="139"/>
      <c r="O54" s="139"/>
      <c r="P54" s="139"/>
      <c r="Q54" s="139"/>
      <c r="R54" s="139"/>
      <c r="S54" s="139"/>
      <c r="T54" s="139"/>
      <c r="U54" s="139"/>
      <c r="V54" s="139"/>
      <c r="W54" s="139"/>
      <c r="X54" s="139"/>
      <c r="Y54" s="139"/>
      <c r="Z54" s="139"/>
      <c r="AA54" s="139"/>
      <c r="AB54" s="139"/>
    </row>
    <row r="55" spans="1:28" customFormat="1" x14ac:dyDescent="0.35">
      <c r="A55" s="139"/>
      <c r="B55" s="139"/>
      <c r="C55" s="139"/>
      <c r="D55" s="139"/>
      <c r="E55" s="139"/>
      <c r="F55" s="139"/>
      <c r="G55" s="139"/>
      <c r="H55" s="139"/>
      <c r="I55" s="139"/>
      <c r="J55" s="139"/>
      <c r="K55" s="139"/>
      <c r="L55" s="139"/>
      <c r="M55" s="139"/>
      <c r="N55" s="139"/>
      <c r="O55" s="139"/>
      <c r="P55" s="139"/>
      <c r="Q55" s="139"/>
      <c r="R55" s="139"/>
      <c r="S55" s="139"/>
      <c r="T55" s="139"/>
      <c r="U55" s="139"/>
      <c r="V55" s="139"/>
      <c r="W55" s="139"/>
      <c r="X55" s="139"/>
      <c r="Y55" s="139"/>
      <c r="Z55" s="139"/>
      <c r="AA55" s="139"/>
      <c r="AB55" s="139"/>
    </row>
    <row r="56" spans="1:28" customFormat="1" x14ac:dyDescent="0.35">
      <c r="A56" s="139"/>
      <c r="B56" s="139"/>
      <c r="C56" s="139"/>
      <c r="D56" s="139"/>
      <c r="E56" s="139"/>
      <c r="F56" s="139"/>
      <c r="G56" s="139"/>
      <c r="H56" s="139"/>
      <c r="I56" s="139"/>
      <c r="J56" s="139"/>
      <c r="K56" s="139"/>
      <c r="L56" s="139"/>
      <c r="M56" s="139"/>
      <c r="N56" s="139"/>
      <c r="O56" s="139"/>
      <c r="P56" s="139"/>
      <c r="Q56" s="139"/>
      <c r="R56" s="139"/>
      <c r="S56" s="139"/>
      <c r="T56" s="139"/>
      <c r="U56" s="139"/>
      <c r="V56" s="139"/>
      <c r="W56" s="139"/>
      <c r="X56" s="139"/>
      <c r="Y56" s="139"/>
      <c r="Z56" s="139"/>
      <c r="AA56" s="139"/>
      <c r="AB56" s="139"/>
    </row>
    <row r="57" spans="1:28" customFormat="1" x14ac:dyDescent="0.35">
      <c r="A57" s="139"/>
      <c r="B57" s="139"/>
      <c r="C57" s="139"/>
      <c r="D57" s="139"/>
      <c r="E57" s="139"/>
      <c r="F57" s="139"/>
      <c r="G57" s="139"/>
      <c r="H57" s="139"/>
      <c r="I57" s="139"/>
      <c r="J57" s="139"/>
      <c r="K57" s="139"/>
      <c r="L57" s="139"/>
      <c r="M57" s="139"/>
      <c r="N57" s="139"/>
      <c r="O57" s="139"/>
      <c r="P57" s="139"/>
      <c r="Q57" s="139"/>
      <c r="R57" s="139"/>
      <c r="S57" s="139"/>
      <c r="T57" s="139"/>
      <c r="U57" s="139"/>
      <c r="V57" s="139"/>
      <c r="W57" s="139"/>
      <c r="X57" s="139"/>
      <c r="Y57" s="139"/>
      <c r="Z57" s="139"/>
      <c r="AA57" s="139"/>
      <c r="AB57" s="139"/>
    </row>
    <row r="58" spans="1:28" customFormat="1" x14ac:dyDescent="0.35">
      <c r="A58" s="139"/>
      <c r="B58" s="139"/>
      <c r="C58" s="139"/>
      <c r="D58" s="139"/>
      <c r="E58" s="139"/>
      <c r="F58" s="139"/>
      <c r="G58" s="139"/>
      <c r="H58" s="139"/>
      <c r="I58" s="139"/>
      <c r="J58" s="139"/>
      <c r="K58" s="139"/>
      <c r="L58" s="139"/>
      <c r="M58" s="139"/>
      <c r="N58" s="139"/>
      <c r="O58" s="139"/>
      <c r="P58" s="139"/>
      <c r="Q58" s="139"/>
      <c r="R58" s="139"/>
      <c r="S58" s="139"/>
      <c r="T58" s="139"/>
      <c r="U58" s="139"/>
      <c r="V58" s="139"/>
      <c r="W58" s="139"/>
      <c r="X58" s="139"/>
      <c r="Y58" s="139"/>
      <c r="Z58" s="139"/>
      <c r="AA58" s="139"/>
      <c r="AB58" s="139"/>
    </row>
    <row r="59" spans="1:28" customFormat="1" x14ac:dyDescent="0.35">
      <c r="A59" s="139"/>
      <c r="B59" s="139"/>
      <c r="C59" s="139"/>
      <c r="D59" s="139"/>
      <c r="E59" s="139"/>
      <c r="F59" s="139"/>
      <c r="G59" s="139"/>
      <c r="H59" s="139"/>
      <c r="I59" s="139"/>
      <c r="J59" s="139"/>
      <c r="K59" s="139"/>
      <c r="L59" s="139"/>
      <c r="M59" s="139"/>
      <c r="N59" s="139"/>
      <c r="O59" s="139"/>
      <c r="P59" s="139"/>
      <c r="Q59" s="139"/>
      <c r="R59" s="139"/>
      <c r="S59" s="139"/>
      <c r="T59" s="139"/>
      <c r="U59" s="139"/>
      <c r="V59" s="139"/>
      <c r="W59" s="139"/>
      <c r="X59" s="139"/>
      <c r="Y59" s="139"/>
      <c r="Z59" s="139"/>
      <c r="AA59" s="139"/>
      <c r="AB59" s="139"/>
    </row>
    <row r="60" spans="1:28" customFormat="1" x14ac:dyDescent="0.35">
      <c r="A60" s="139"/>
      <c r="B60" s="139"/>
      <c r="C60" s="139"/>
      <c r="D60" s="139"/>
      <c r="E60" s="139"/>
      <c r="F60" s="139"/>
      <c r="G60" s="139"/>
      <c r="H60" s="139"/>
      <c r="I60" s="139"/>
      <c r="J60" s="139"/>
      <c r="K60" s="139"/>
      <c r="L60" s="139"/>
      <c r="M60" s="139"/>
      <c r="N60" s="139"/>
      <c r="O60" s="139"/>
      <c r="P60" s="139"/>
      <c r="Q60" s="139"/>
      <c r="R60" s="139"/>
      <c r="S60" s="139"/>
      <c r="T60" s="139"/>
      <c r="U60" s="139"/>
      <c r="V60" s="139"/>
      <c r="W60" s="139"/>
      <c r="X60" s="139"/>
      <c r="Y60" s="139"/>
      <c r="Z60" s="139"/>
      <c r="AA60" s="139"/>
      <c r="AB60" s="139"/>
    </row>
    <row r="61" spans="1:28" customFormat="1" x14ac:dyDescent="0.35">
      <c r="A61" s="139"/>
      <c r="B61" s="139"/>
      <c r="C61" s="139"/>
      <c r="D61" s="139"/>
      <c r="E61" s="139"/>
      <c r="F61" s="139"/>
      <c r="G61" s="139"/>
      <c r="H61" s="139"/>
      <c r="I61" s="139"/>
      <c r="J61" s="139"/>
      <c r="K61" s="139"/>
      <c r="L61" s="139"/>
      <c r="M61" s="139"/>
      <c r="N61" s="139"/>
      <c r="O61" s="139"/>
      <c r="P61" s="139"/>
      <c r="Q61" s="139"/>
      <c r="R61" s="139"/>
      <c r="S61" s="139"/>
      <c r="T61" s="139"/>
      <c r="U61" s="139"/>
      <c r="V61" s="139"/>
      <c r="W61" s="139"/>
      <c r="X61" s="139"/>
      <c r="Y61" s="139"/>
      <c r="Z61" s="139"/>
      <c r="AA61" s="139"/>
      <c r="AB61" s="139"/>
    </row>
    <row r="62" spans="1:28" customFormat="1" x14ac:dyDescent="0.35">
      <c r="A62" s="139"/>
      <c r="B62" s="139"/>
      <c r="C62" s="139"/>
      <c r="D62" s="139"/>
      <c r="E62" s="139"/>
      <c r="F62" s="139"/>
      <c r="G62" s="139"/>
      <c r="H62" s="139"/>
      <c r="I62" s="139"/>
      <c r="J62" s="139"/>
      <c r="K62" s="139"/>
      <c r="L62" s="139"/>
      <c r="M62" s="139"/>
      <c r="N62" s="139"/>
      <c r="O62" s="139"/>
      <c r="P62" s="139"/>
      <c r="Q62" s="139"/>
      <c r="R62" s="139"/>
      <c r="S62" s="139"/>
      <c r="T62" s="139"/>
      <c r="U62" s="139"/>
      <c r="V62" s="139"/>
      <c r="W62" s="139"/>
      <c r="X62" s="139"/>
      <c r="Y62" s="139"/>
      <c r="Z62" s="139"/>
      <c r="AA62" s="139"/>
      <c r="AB62" s="139"/>
    </row>
    <row r="63" spans="1:28" customFormat="1" x14ac:dyDescent="0.35">
      <c r="A63" s="139"/>
      <c r="B63" s="139"/>
      <c r="C63" s="139"/>
      <c r="D63" s="139"/>
      <c r="E63" s="139"/>
      <c r="F63" s="139"/>
      <c r="G63" s="139"/>
      <c r="H63" s="139"/>
      <c r="I63" s="139"/>
      <c r="J63" s="139"/>
      <c r="K63" s="139"/>
      <c r="L63" s="139"/>
      <c r="M63" s="139"/>
      <c r="N63" s="139"/>
      <c r="O63" s="139"/>
      <c r="P63" s="139"/>
      <c r="Q63" s="139"/>
      <c r="R63" s="139"/>
      <c r="S63" s="139"/>
      <c r="T63" s="139"/>
      <c r="U63" s="139"/>
      <c r="V63" s="139"/>
      <c r="W63" s="139"/>
      <c r="X63" s="139"/>
      <c r="Y63" s="139"/>
      <c r="Z63" s="139"/>
      <c r="AA63" s="139"/>
      <c r="AB63" s="139"/>
    </row>
    <row r="64" spans="1:28" customFormat="1" x14ac:dyDescent="0.35">
      <c r="A64" s="139"/>
      <c r="B64" s="139"/>
      <c r="C64" s="139"/>
      <c r="D64" s="139"/>
      <c r="E64" s="139"/>
      <c r="F64" s="139"/>
      <c r="G64" s="139"/>
      <c r="H64" s="139"/>
      <c r="I64" s="139"/>
      <c r="J64" s="139"/>
      <c r="K64" s="139"/>
      <c r="L64" s="139"/>
      <c r="M64" s="139"/>
      <c r="N64" s="139"/>
      <c r="O64" s="139"/>
      <c r="P64" s="139"/>
      <c r="Q64" s="139"/>
      <c r="R64" s="139"/>
      <c r="S64" s="139"/>
      <c r="T64" s="139"/>
      <c r="U64" s="139"/>
      <c r="V64" s="139"/>
      <c r="W64" s="139"/>
      <c r="X64" s="139"/>
      <c r="Y64" s="139"/>
      <c r="Z64" s="139"/>
      <c r="AA64" s="139"/>
      <c r="AB64" s="139"/>
    </row>
    <row r="65" spans="15:21" customFormat="1" x14ac:dyDescent="0.35">
      <c r="O65" s="139"/>
      <c r="P65" s="139"/>
      <c r="Q65" s="139"/>
      <c r="R65" s="139"/>
      <c r="S65" s="139"/>
      <c r="T65" s="139"/>
      <c r="U65" s="139"/>
    </row>
  </sheetData>
  <sheetProtection algorithmName="SHA-512" hashValue="w4cjOIJzmTigI1MOmSCe+RWWOmHUymRFrsAtrW7wRb3KxygR8o353nDLHhhRAsnQ0cr8KSB9ny9JtJow9lx3Ww==" saltValue="FHxUnsYqjAks/005lhcfAw==" spinCount="100000" sheet="1" objects="1" scenarios="1"/>
  <mergeCells count="1">
    <mergeCell ref="A3:B3"/>
  </mergeCells>
  <pageMargins left="0.7" right="0.7" top="0.78749999999999998" bottom="0.78749999999999998" header="0.51180555555555496" footer="0.51180555555555496"/>
  <pageSetup paperSize="0" scale="0" firstPageNumber="0" orientation="portrait" usePrinterDefaults="0"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10F86E"/>
  </sheetPr>
  <dimension ref="A1:AB65"/>
  <sheetViews>
    <sheetView zoomScaleNormal="100" workbookViewId="0"/>
  </sheetViews>
  <sheetFormatPr baseColWidth="10" defaultColWidth="12.7265625" defaultRowHeight="14.5" x14ac:dyDescent="0.35"/>
  <cols>
    <col min="1" max="1" width="35.7265625" style="13" customWidth="1"/>
    <col min="2" max="14" width="12.7265625" style="13" customWidth="1"/>
    <col min="15" max="16384" width="12.7265625" style="13"/>
  </cols>
  <sheetData>
    <row r="1" spans="1:14" ht="23.5" x14ac:dyDescent="0.55000000000000004">
      <c r="A1" s="10" t="s">
        <v>117</v>
      </c>
      <c r="B1" s="11"/>
      <c r="C1" s="11"/>
      <c r="D1" s="139"/>
      <c r="E1" s="139"/>
      <c r="F1" s="2"/>
      <c r="G1" s="139"/>
      <c r="H1" s="139"/>
      <c r="I1" s="139"/>
      <c r="J1" s="139"/>
      <c r="K1" s="139"/>
      <c r="L1" s="139"/>
      <c r="M1" s="139"/>
      <c r="N1" s="139"/>
    </row>
    <row r="3" spans="1:14" ht="21" x14ac:dyDescent="0.5">
      <c r="A3" s="408" t="s">
        <v>142</v>
      </c>
      <c r="B3" s="408"/>
      <c r="C3" s="139"/>
      <c r="D3" s="139"/>
      <c r="E3" s="139"/>
      <c r="F3" s="139"/>
      <c r="G3" s="139"/>
      <c r="H3" s="139"/>
      <c r="I3" s="139"/>
      <c r="J3" s="139"/>
      <c r="K3" s="139"/>
      <c r="L3" s="139"/>
      <c r="M3" s="139"/>
      <c r="N3" s="139"/>
    </row>
    <row r="4" spans="1:14" x14ac:dyDescent="0.35">
      <c r="A4" s="12"/>
      <c r="B4" s="139"/>
      <c r="C4" s="139"/>
      <c r="D4" s="139"/>
      <c r="E4" s="139"/>
      <c r="F4" s="139"/>
      <c r="G4" s="139"/>
      <c r="H4" s="139"/>
      <c r="I4" s="139"/>
      <c r="J4" s="139"/>
      <c r="K4" s="139"/>
      <c r="L4" s="139"/>
      <c r="M4" s="139"/>
      <c r="N4" s="139"/>
    </row>
    <row r="5" spans="1:14" x14ac:dyDescent="0.35">
      <c r="A5" s="14" t="str">
        <f>Eingabe!$A$10</f>
        <v>Altersklasse</v>
      </c>
      <c r="B5" s="87" t="str">
        <f>Eingabe!$B$10</f>
        <v>[Jahre]</v>
      </c>
      <c r="C5" s="28" t="s">
        <v>53</v>
      </c>
      <c r="D5" s="89" t="str">
        <f>"1-20"</f>
        <v>1-20</v>
      </c>
      <c r="E5" s="28" t="s">
        <v>55</v>
      </c>
      <c r="F5" s="28" t="s">
        <v>56</v>
      </c>
      <c r="G5" s="28" t="s">
        <v>57</v>
      </c>
      <c r="H5" s="28" t="s">
        <v>58</v>
      </c>
      <c r="I5" s="28" t="s">
        <v>59</v>
      </c>
      <c r="J5" s="28" t="s">
        <v>60</v>
      </c>
      <c r="K5" s="28" t="s">
        <v>61</v>
      </c>
      <c r="L5" s="28" t="s">
        <v>62</v>
      </c>
      <c r="M5" s="15" t="s">
        <v>63</v>
      </c>
      <c r="N5" s="15" t="s">
        <v>143</v>
      </c>
    </row>
    <row r="6" spans="1:14" x14ac:dyDescent="0.35">
      <c r="A6" s="14" t="str">
        <f>Eingabe!$A$12</f>
        <v>Holzboden</v>
      </c>
      <c r="B6" s="88" t="str">
        <f>Eingabe!$B$12</f>
        <v>[ha]</v>
      </c>
      <c r="C6" s="16">
        <f>Eingabe!C43</f>
        <v>0</v>
      </c>
      <c r="D6" s="16">
        <f>Eingabe!D43</f>
        <v>0</v>
      </c>
      <c r="E6" s="16">
        <f>Eingabe!E43</f>
        <v>0</v>
      </c>
      <c r="F6" s="16">
        <f>Eingabe!F43</f>
        <v>0</v>
      </c>
      <c r="G6" s="16">
        <f>Eingabe!G43</f>
        <v>0</v>
      </c>
      <c r="H6" s="16">
        <f>Eingabe!H43</f>
        <v>0</v>
      </c>
      <c r="I6" s="16">
        <f>Eingabe!I43</f>
        <v>0</v>
      </c>
      <c r="J6" s="16">
        <f>Eingabe!J43</f>
        <v>0</v>
      </c>
      <c r="K6" s="16">
        <f>Eingabe!K43</f>
        <v>0</v>
      </c>
      <c r="L6" s="16">
        <f>Eingabe!L43</f>
        <v>0</v>
      </c>
      <c r="M6" s="16">
        <f>SUM(C6:L6)</f>
        <v>0</v>
      </c>
      <c r="N6" s="16"/>
    </row>
    <row r="7" spans="1:14" x14ac:dyDescent="0.35">
      <c r="A7" s="14" t="str">
        <f>Eingabe!$A$11</f>
        <v>Mittlerer BHD*</v>
      </c>
      <c r="B7" s="88" t="str">
        <f>Eingabe!$B$11</f>
        <v>[cm]</v>
      </c>
      <c r="C7" s="18" t="s">
        <v>67</v>
      </c>
      <c r="D7" s="16">
        <f>Eingabe!D42</f>
        <v>11.607152594046326</v>
      </c>
      <c r="E7" s="16">
        <f>Eingabe!E42</f>
        <v>16.18076757426914</v>
      </c>
      <c r="F7" s="16">
        <f>Eingabe!F42</f>
        <v>24.386829560806419</v>
      </c>
      <c r="G7" s="16">
        <f>Eingabe!G42</f>
        <v>29.671924096895168</v>
      </c>
      <c r="H7" s="16">
        <f>Eingabe!H42</f>
        <v>34.174347672717019</v>
      </c>
      <c r="I7" s="16">
        <f>Eingabe!I42</f>
        <v>38.35862514562713</v>
      </c>
      <c r="J7" s="16">
        <f>Eingabe!J42</f>
        <v>43.231774088781798</v>
      </c>
      <c r="K7" s="16">
        <f>Eingabe!K42</f>
        <v>43.839184387789771</v>
      </c>
      <c r="L7" s="16">
        <f>Eingabe!L42</f>
        <v>44.886009707337834</v>
      </c>
      <c r="M7" s="16"/>
      <c r="N7" s="16"/>
    </row>
    <row r="8" spans="1:14" x14ac:dyDescent="0.35">
      <c r="A8" s="14" t="str">
        <f>Eingabe!$A$13</f>
        <v>Vorrat Derbholz</v>
      </c>
      <c r="B8" s="88" t="str">
        <f>Eingabe!$B$13</f>
        <v>[Vfm]</v>
      </c>
      <c r="C8" s="18" t="s">
        <v>67</v>
      </c>
      <c r="D8" s="16">
        <f>Eingabe!D44</f>
        <v>0</v>
      </c>
      <c r="E8" s="16">
        <f>Eingabe!E44</f>
        <v>0</v>
      </c>
      <c r="F8" s="16">
        <f>Eingabe!F44</f>
        <v>0</v>
      </c>
      <c r="G8" s="16">
        <f>Eingabe!G44</f>
        <v>0</v>
      </c>
      <c r="H8" s="16">
        <f>Eingabe!H44</f>
        <v>0</v>
      </c>
      <c r="I8" s="16">
        <f>Eingabe!I44</f>
        <v>0</v>
      </c>
      <c r="J8" s="16">
        <f>Eingabe!J44</f>
        <v>0</v>
      </c>
      <c r="K8" s="16">
        <f>Eingabe!K44</f>
        <v>0</v>
      </c>
      <c r="L8" s="16">
        <f>Eingabe!L44</f>
        <v>0</v>
      </c>
      <c r="M8" s="16">
        <f>SUM(C8:L8)</f>
        <v>0</v>
      </c>
      <c r="N8" s="16">
        <f>IF($M$6=0,0,M8/$M$6)</f>
        <v>0</v>
      </c>
    </row>
    <row r="9" spans="1:14" x14ac:dyDescent="0.35">
      <c r="A9" s="14" t="str">
        <f>Eingabe!$A$14</f>
        <v>jährlicher Zuwachs Derbholz</v>
      </c>
      <c r="B9" s="88" t="str">
        <f>Eingabe!$B$14</f>
        <v>[Vfm/a]</v>
      </c>
      <c r="C9" s="18" t="s">
        <v>67</v>
      </c>
      <c r="D9" s="16">
        <f>Eingabe!D45</f>
        <v>0</v>
      </c>
      <c r="E9" s="16">
        <f>Eingabe!E45</f>
        <v>0</v>
      </c>
      <c r="F9" s="16">
        <f>Eingabe!F45</f>
        <v>0</v>
      </c>
      <c r="G9" s="16">
        <f>Eingabe!G45</f>
        <v>0</v>
      </c>
      <c r="H9" s="16">
        <f>Eingabe!H45</f>
        <v>0</v>
      </c>
      <c r="I9" s="16">
        <f>Eingabe!I45</f>
        <v>0</v>
      </c>
      <c r="J9" s="16">
        <f>Eingabe!J45</f>
        <v>0</v>
      </c>
      <c r="K9" s="16">
        <f>Eingabe!K45</f>
        <v>0</v>
      </c>
      <c r="L9" s="16">
        <f>Eingabe!L45</f>
        <v>0</v>
      </c>
      <c r="M9" s="16">
        <f>SUM(C9:L9)</f>
        <v>0</v>
      </c>
      <c r="N9" s="16">
        <f t="shared" ref="N9:N41" si="0">IF($M$6=0,0,M9/$M$6)</f>
        <v>0</v>
      </c>
    </row>
    <row r="10" spans="1:14" x14ac:dyDescent="0.35">
      <c r="A10" s="14" t="str">
        <f>Eingabe!$A$15</f>
        <v>geplante jährliche Nutzung</v>
      </c>
      <c r="B10" s="88" t="str">
        <f>Eingabe!$B$15</f>
        <v>[Efm/a]</v>
      </c>
      <c r="C10" s="18" t="s">
        <v>67</v>
      </c>
      <c r="D10" s="16">
        <f>Eingabe!D46</f>
        <v>0</v>
      </c>
      <c r="E10" s="16">
        <f>Eingabe!E46</f>
        <v>0</v>
      </c>
      <c r="F10" s="16">
        <f>Eingabe!F46</f>
        <v>0</v>
      </c>
      <c r="G10" s="16">
        <f>Eingabe!G46</f>
        <v>0</v>
      </c>
      <c r="H10" s="16">
        <f>Eingabe!H46</f>
        <v>0</v>
      </c>
      <c r="I10" s="16">
        <f>Eingabe!I46</f>
        <v>0</v>
      </c>
      <c r="J10" s="16">
        <f>Eingabe!J46</f>
        <v>0</v>
      </c>
      <c r="K10" s="16">
        <f>Eingabe!K46</f>
        <v>0</v>
      </c>
      <c r="L10" s="16">
        <f>Eingabe!L46</f>
        <v>0</v>
      </c>
      <c r="M10" s="16">
        <f>SUM(C10:L10)</f>
        <v>0</v>
      </c>
      <c r="N10" s="16">
        <f t="shared" si="0"/>
        <v>0</v>
      </c>
    </row>
    <row r="11" spans="1:14" x14ac:dyDescent="0.35">
      <c r="A11" s="14" t="str">
        <f>Eingabe!$A$15</f>
        <v>geplante jährliche Nutzung</v>
      </c>
      <c r="B11" s="88" t="s">
        <v>73</v>
      </c>
      <c r="C11" s="18" t="s">
        <v>67</v>
      </c>
      <c r="D11" s="18">
        <f>D10/Parameter!$C$29</f>
        <v>0</v>
      </c>
      <c r="E11" s="18">
        <f>E10/Parameter!$C$29</f>
        <v>0</v>
      </c>
      <c r="F11" s="18">
        <f>F10/Parameter!$C$29</f>
        <v>0</v>
      </c>
      <c r="G11" s="18">
        <f>G10/Parameter!$C$29</f>
        <v>0</v>
      </c>
      <c r="H11" s="18">
        <f>H10/Parameter!$C$29</f>
        <v>0</v>
      </c>
      <c r="I11" s="18">
        <f>I10/Parameter!$C$29</f>
        <v>0</v>
      </c>
      <c r="J11" s="18">
        <f>J10/Parameter!$C$29</f>
        <v>0</v>
      </c>
      <c r="K11" s="18">
        <f>K10/Parameter!$C$29</f>
        <v>0</v>
      </c>
      <c r="L11" s="18">
        <f>L10/Parameter!$C$29</f>
        <v>0</v>
      </c>
      <c r="M11" s="16">
        <f>SUM(C11:L11)</f>
        <v>0</v>
      </c>
      <c r="N11" s="16">
        <f t="shared" si="0"/>
        <v>0</v>
      </c>
    </row>
    <row r="12" spans="1:14" x14ac:dyDescent="0.35">
      <c r="A12" s="17"/>
      <c r="B12" s="139"/>
      <c r="C12" s="29"/>
      <c r="D12" s="18"/>
      <c r="E12" s="18"/>
      <c r="F12" s="18"/>
      <c r="G12" s="18"/>
      <c r="H12" s="18"/>
      <c r="I12" s="18"/>
      <c r="J12" s="18"/>
      <c r="K12" s="18"/>
      <c r="L12" s="18"/>
      <c r="M12" s="18"/>
      <c r="N12" s="16"/>
    </row>
    <row r="13" spans="1:14" x14ac:dyDescent="0.35">
      <c r="A13" s="17"/>
      <c r="B13" s="139"/>
      <c r="C13" s="29"/>
      <c r="D13" s="18"/>
      <c r="E13" s="18"/>
      <c r="F13" s="18"/>
      <c r="G13" s="18"/>
      <c r="H13" s="18"/>
      <c r="I13" s="18"/>
      <c r="J13" s="18"/>
      <c r="K13" s="18"/>
      <c r="L13" s="18"/>
      <c r="M13" s="18"/>
      <c r="N13" s="16"/>
    </row>
    <row r="14" spans="1:14" ht="21" x14ac:dyDescent="0.5">
      <c r="A14" s="134" t="s">
        <v>144</v>
      </c>
      <c r="B14" s="134"/>
      <c r="C14" s="29"/>
      <c r="D14" s="18"/>
      <c r="E14" s="18"/>
      <c r="F14" s="18"/>
      <c r="G14" s="18"/>
      <c r="H14" s="18"/>
      <c r="I14" s="18"/>
      <c r="J14" s="18"/>
      <c r="K14" s="18"/>
      <c r="L14" s="18"/>
      <c r="M14" s="18"/>
      <c r="N14" s="16"/>
    </row>
    <row r="15" spans="1:14" x14ac:dyDescent="0.35">
      <c r="A15" s="17"/>
      <c r="B15" s="139"/>
      <c r="C15" s="29"/>
      <c r="D15" s="18"/>
      <c r="E15" s="18"/>
      <c r="F15" s="18"/>
      <c r="G15" s="18"/>
      <c r="H15" s="18"/>
      <c r="I15" s="18"/>
      <c r="J15" s="18"/>
      <c r="K15" s="18"/>
      <c r="L15" s="18"/>
      <c r="M15" s="18"/>
      <c r="N15" s="16"/>
    </row>
    <row r="16" spans="1:14" x14ac:dyDescent="0.35">
      <c r="A16" s="19" t="str">
        <f>Eiche!A16</f>
        <v>Waldspeicher</v>
      </c>
      <c r="B16" s="20"/>
      <c r="C16" s="29"/>
      <c r="D16" s="18"/>
      <c r="E16" s="18"/>
      <c r="F16" s="18"/>
      <c r="G16" s="18"/>
      <c r="H16" s="18"/>
      <c r="I16" s="18"/>
      <c r="J16" s="18"/>
      <c r="K16" s="18"/>
      <c r="L16" s="18"/>
      <c r="M16" s="18"/>
      <c r="N16" s="16"/>
    </row>
    <row r="17" spans="1:15" ht="16.5" x14ac:dyDescent="0.45">
      <c r="A17" s="127" t="str">
        <f>Eiche!A17</f>
        <v>Vorrat Derbholz</v>
      </c>
      <c r="B17" s="139" t="s">
        <v>145</v>
      </c>
      <c r="C17" s="18" t="s">
        <v>67</v>
      </c>
      <c r="D17" s="18">
        <f>IF(D8&gt;0,VLOOKUP($A$1,Parameter!$B$8:$C$15,2)*D8*Parameter!$C$21*Parameter!$C$22,0)</f>
        <v>0</v>
      </c>
      <c r="E17" s="18">
        <f>IF(E8&gt;0,VLOOKUP($A$1,Parameter!$B$8:$C$15,2)*E8*Parameter!$C$21*Parameter!$C$22,0)</f>
        <v>0</v>
      </c>
      <c r="F17" s="18">
        <f>IF(F8&gt;0,VLOOKUP($A$1,Parameter!$B$8:$C$15,2)*F8*Parameter!$C$21*Parameter!$C$22,0)</f>
        <v>0</v>
      </c>
      <c r="G17" s="18">
        <f>IF(G8&gt;0,VLOOKUP($A$1,Parameter!$B$8:$C$15,2)*G8*Parameter!$C$21*Parameter!$C$22,0)</f>
        <v>0</v>
      </c>
      <c r="H17" s="18">
        <f>IF(H8&gt;0,VLOOKUP($A$1,Parameter!$B$8:$C$15,2)*H8*Parameter!$C$21*Parameter!$C$22,0)</f>
        <v>0</v>
      </c>
      <c r="I17" s="18">
        <f>IF(I8&gt;0,VLOOKUP($A$1,Parameter!$B$8:$C$15,2)*I8*Parameter!$C$21*Parameter!$C$22,0)</f>
        <v>0</v>
      </c>
      <c r="J17" s="18">
        <f>IF(J8&gt;0,VLOOKUP($A$1,Parameter!$B$8:$C$15,2)*J8*Parameter!$C$21*Parameter!$C$22,0)</f>
        <v>0</v>
      </c>
      <c r="K17" s="18">
        <f>IF(K8&gt;0,VLOOKUP($A$1,Parameter!$B$8:$C$15,2)*K8*Parameter!$C$21*Parameter!$C$22,0)</f>
        <v>0</v>
      </c>
      <c r="L17" s="18">
        <f>IF(L8&gt;0,VLOOKUP($A$1,Parameter!$B$8:$C$15,2)*L8*Parameter!$C$21*Parameter!$C$22,0)</f>
        <v>0</v>
      </c>
      <c r="M17" s="18">
        <f>SUM(C17:L17)</f>
        <v>0</v>
      </c>
      <c r="N17" s="16">
        <f t="shared" si="0"/>
        <v>0</v>
      </c>
      <c r="O17" s="139"/>
    </row>
    <row r="18" spans="1:15" ht="16.5" x14ac:dyDescent="0.45">
      <c r="A18" s="127" t="str">
        <f>Eiche!A18</f>
        <v>jährlicher Zuwachs Derbholz</v>
      </c>
      <c r="B18" s="139" t="s">
        <v>146</v>
      </c>
      <c r="C18" s="18" t="s">
        <v>67</v>
      </c>
      <c r="D18" s="18">
        <f>IF(D9&gt;0,VLOOKUP($A$1,Parameter!$B$8:$C$15,2)*D9*Parameter!$C$21*Parameter!$C$22,0)</f>
        <v>0</v>
      </c>
      <c r="E18" s="18">
        <f>IF(E9&gt;0,VLOOKUP($A$1,Parameter!$B$8:$C$15,2)*E9*Parameter!$C$21*Parameter!$C$22,0)</f>
        <v>0</v>
      </c>
      <c r="F18" s="18">
        <f>IF(F9&gt;0,VLOOKUP($A$1,Parameter!$B$8:$C$15,2)*F9*Parameter!$C$21*Parameter!$C$22,0)</f>
        <v>0</v>
      </c>
      <c r="G18" s="18">
        <f>IF(G9&gt;0,VLOOKUP($A$1,Parameter!$B$8:$C$15,2)*G9*Parameter!$C$21*Parameter!$C$22,0)</f>
        <v>0</v>
      </c>
      <c r="H18" s="18">
        <f>IF(H9&gt;0,VLOOKUP($A$1,Parameter!$B$8:$C$15,2)*H9*Parameter!$C$21*Parameter!$C$22,0)</f>
        <v>0</v>
      </c>
      <c r="I18" s="18">
        <f>IF(I9&gt;0,VLOOKUP($A$1,Parameter!$B$8:$C$15,2)*I9*Parameter!$C$21*Parameter!$C$22,0)</f>
        <v>0</v>
      </c>
      <c r="J18" s="18">
        <f>IF(J9&gt;0,VLOOKUP($A$1,Parameter!$B$8:$C$15,2)*J9*Parameter!$C$21*Parameter!$C$22,0)</f>
        <v>0</v>
      </c>
      <c r="K18" s="18">
        <f>IF(K9&gt;0,VLOOKUP($A$1,Parameter!$B$8:$C$15,2)*K9*Parameter!$C$21*Parameter!$C$22,0)</f>
        <v>0</v>
      </c>
      <c r="L18" s="18">
        <f>IF(L9&gt;0,VLOOKUP($A$1,Parameter!$B$8:$C$15,2)*L9*Parameter!$C$21*Parameter!$C$22,0)</f>
        <v>0</v>
      </c>
      <c r="M18" s="18">
        <f>SUM(C18:L18)</f>
        <v>0</v>
      </c>
      <c r="N18" s="16">
        <f t="shared" si="0"/>
        <v>0</v>
      </c>
      <c r="O18" s="139"/>
    </row>
    <row r="19" spans="1:15" ht="16.5" x14ac:dyDescent="0.45">
      <c r="A19" s="127" t="str">
        <f>Eiche!A19</f>
        <v>geplante jährliche Nutzung</v>
      </c>
      <c r="B19" s="139" t="s">
        <v>146</v>
      </c>
      <c r="C19" s="18" t="s">
        <v>67</v>
      </c>
      <c r="D19" s="18">
        <f>IF(D11&gt;0,VLOOKUP($A$1,Parameter!$B$8:$C$15,2)*D11*Parameter!$C$21*Parameter!$C$22,0)</f>
        <v>0</v>
      </c>
      <c r="E19" s="18">
        <f>IF(E11&gt;0,VLOOKUP($A$1,Parameter!$B$8:$C$15,2)*E11*Parameter!$C$21*Parameter!$C$22,0)</f>
        <v>0</v>
      </c>
      <c r="F19" s="18">
        <f>IF(F11&gt;0,VLOOKUP($A$1,Parameter!$B$8:$C$15,2)*F11*Parameter!$C$21*Parameter!$C$22,0)</f>
        <v>0</v>
      </c>
      <c r="G19" s="18">
        <f>IF(G11&gt;0,VLOOKUP($A$1,Parameter!$B$8:$C$15,2)*G11*Parameter!$C$21*Parameter!$C$22,0)</f>
        <v>0</v>
      </c>
      <c r="H19" s="18">
        <f>IF(H11&gt;0,VLOOKUP($A$1,Parameter!$B$8:$C$15,2)*H11*Parameter!$C$21*Parameter!$C$22,0)</f>
        <v>0</v>
      </c>
      <c r="I19" s="18">
        <f>IF(I11&gt;0,VLOOKUP($A$1,Parameter!$B$8:$C$15,2)*I11*Parameter!$C$21*Parameter!$C$22,0)</f>
        <v>0</v>
      </c>
      <c r="J19" s="18">
        <f>IF(J11&gt;0,VLOOKUP($A$1,Parameter!$B$8:$C$15,2)*J11*Parameter!$C$21*Parameter!$C$22,0)</f>
        <v>0</v>
      </c>
      <c r="K19" s="18">
        <f>IF(K11&gt;0,VLOOKUP($A$1,Parameter!$B$8:$C$15,2)*K11*Parameter!$C$21*Parameter!$C$22,0)</f>
        <v>0</v>
      </c>
      <c r="L19" s="18">
        <f>IF(L11&gt;0,VLOOKUP($A$1,Parameter!$B$8:$C$15,2)*L11*Parameter!$C$21*Parameter!$C$22,0)</f>
        <v>0</v>
      </c>
      <c r="M19" s="18">
        <f>SUM(C19:L19)</f>
        <v>0</v>
      </c>
      <c r="N19" s="16">
        <f t="shared" si="0"/>
        <v>0</v>
      </c>
      <c r="O19" s="139"/>
    </row>
    <row r="20" spans="1:15" ht="16.5" x14ac:dyDescent="0.45">
      <c r="A20" s="127" t="str">
        <f>Eiche!A20</f>
        <v>jährliche Nettoerhöhung</v>
      </c>
      <c r="B20" s="139" t="s">
        <v>146</v>
      </c>
      <c r="C20" s="18" t="s">
        <v>67</v>
      </c>
      <c r="D20" s="18">
        <f>D18-D19</f>
        <v>0</v>
      </c>
      <c r="E20" s="18">
        <f t="shared" ref="E20:L20" si="1">E18-E19</f>
        <v>0</v>
      </c>
      <c r="F20" s="18">
        <f t="shared" si="1"/>
        <v>0</v>
      </c>
      <c r="G20" s="18">
        <f t="shared" si="1"/>
        <v>0</v>
      </c>
      <c r="H20" s="18">
        <f t="shared" si="1"/>
        <v>0</v>
      </c>
      <c r="I20" s="18">
        <f t="shared" si="1"/>
        <v>0</v>
      </c>
      <c r="J20" s="18">
        <f t="shared" si="1"/>
        <v>0</v>
      </c>
      <c r="K20" s="18">
        <f t="shared" si="1"/>
        <v>0</v>
      </c>
      <c r="L20" s="18">
        <f t="shared" si="1"/>
        <v>0</v>
      </c>
      <c r="M20" s="18">
        <f>SUM(C20:L20)</f>
        <v>0</v>
      </c>
      <c r="N20" s="16">
        <f t="shared" si="0"/>
        <v>0</v>
      </c>
      <c r="O20" s="139"/>
    </row>
    <row r="21" spans="1:15" x14ac:dyDescent="0.35">
      <c r="A21" s="19"/>
      <c r="B21" s="20"/>
      <c r="C21" s="29"/>
      <c r="D21" s="18"/>
      <c r="E21" s="18"/>
      <c r="F21" s="18"/>
      <c r="G21" s="18"/>
      <c r="H21" s="18"/>
      <c r="I21" s="18"/>
      <c r="J21" s="18"/>
      <c r="K21" s="18"/>
      <c r="L21" s="18"/>
      <c r="M21" s="18"/>
      <c r="N21" s="16"/>
      <c r="O21" s="139"/>
    </row>
    <row r="22" spans="1:15" x14ac:dyDescent="0.35">
      <c r="A22" s="19" t="str">
        <f>Eiche!A22</f>
        <v>Holzproduktespeicher</v>
      </c>
      <c r="B22" s="139"/>
      <c r="C22" s="29"/>
      <c r="D22" s="18"/>
      <c r="E22" s="18"/>
      <c r="F22" s="18"/>
      <c r="G22" s="18"/>
      <c r="H22" s="18"/>
      <c r="I22" s="18"/>
      <c r="J22" s="18"/>
      <c r="K22" s="18"/>
      <c r="L22" s="18"/>
      <c r="M22" s="18"/>
      <c r="N22" s="16"/>
      <c r="O22" s="139"/>
    </row>
    <row r="23" spans="1:15" ht="16.5" x14ac:dyDescent="0.45">
      <c r="A23" s="131" t="str">
        <f>Eiche!A23</f>
        <v>Produkte</v>
      </c>
      <c r="B23" s="139" t="s">
        <v>146</v>
      </c>
      <c r="C23" s="18" t="s">
        <v>67</v>
      </c>
      <c r="D23" s="18">
        <f>D19*Parameter!$C$29</f>
        <v>0</v>
      </c>
      <c r="E23" s="18">
        <f>E19*Parameter!$C$29</f>
        <v>0</v>
      </c>
      <c r="F23" s="18">
        <f>F19*Parameter!$C$29</f>
        <v>0</v>
      </c>
      <c r="G23" s="18">
        <f>G19*Parameter!$C$29</f>
        <v>0</v>
      </c>
      <c r="H23" s="18">
        <f>H19*Parameter!$C$29</f>
        <v>0</v>
      </c>
      <c r="I23" s="18">
        <f>I19*Parameter!$C$29</f>
        <v>0</v>
      </c>
      <c r="J23" s="18">
        <f>J19*Parameter!$C$29</f>
        <v>0</v>
      </c>
      <c r="K23" s="18">
        <f>K19*Parameter!$C$29</f>
        <v>0</v>
      </c>
      <c r="L23" s="18">
        <f>L19*Parameter!$C$29</f>
        <v>0</v>
      </c>
      <c r="M23" s="18">
        <f>SUM(C23:L23)</f>
        <v>0</v>
      </c>
      <c r="N23" s="16">
        <f t="shared" si="0"/>
        <v>0</v>
      </c>
      <c r="O23" s="139"/>
    </row>
    <row r="24" spans="1:15" ht="16.5" x14ac:dyDescent="0.45">
      <c r="A24" s="131" t="str">
        <f>Eiche!A24</f>
        <v>- stofflich</v>
      </c>
      <c r="B24" s="139" t="s">
        <v>146</v>
      </c>
      <c r="C24" s="18" t="s">
        <v>67</v>
      </c>
      <c r="D24" s="22">
        <f>IF(D7&lt;15.992,0,Parameter!$C$39*(1+Parameter!$D$39*EXP(-Parameter!$E$39*D7))^-(1/Parameter!$F$39)*D23)</f>
        <v>0</v>
      </c>
      <c r="E24" s="22">
        <f>IF(E7&lt;15.992,0,Parameter!$C$39*(1+Parameter!$D$39*EXP(-Parameter!$E$39*E7))^-(1/Parameter!$F$39)*E23)</f>
        <v>0</v>
      </c>
      <c r="F24" s="22">
        <f>IF(F7&lt;15.992,0,Parameter!$C$39*(1+Parameter!$D$39*EXP(-Parameter!$E$39*F7))^-(1/Parameter!$F$39)*F23)</f>
        <v>0</v>
      </c>
      <c r="G24" s="22">
        <f>IF(G7&lt;15.992,0,Parameter!$C$39*(1+Parameter!$D$39*EXP(-Parameter!$E$39*G7))^-(1/Parameter!$F$39)*G23)</f>
        <v>0</v>
      </c>
      <c r="H24" s="22">
        <f>IF(H7&lt;15.992,0,Parameter!$C$39*(1+Parameter!$D$39*EXP(-Parameter!$E$39*H7))^-(1/Parameter!$F$39)*H23)</f>
        <v>0</v>
      </c>
      <c r="I24" s="22">
        <f>IF(I7&lt;15.992,0,Parameter!$C$39*(1+Parameter!$D$39*EXP(-Parameter!$E$39*I7))^-(1/Parameter!$F$39)*I23)</f>
        <v>0</v>
      </c>
      <c r="J24" s="22">
        <f>IF(J7&lt;15.992,0,Parameter!$C$39*(1+Parameter!$D$39*EXP(-Parameter!$E$39*J7))^-(1/Parameter!$F$39)*J23)</f>
        <v>0</v>
      </c>
      <c r="K24" s="22">
        <f>IF(K7&lt;15.992,0,Parameter!$C$39*(1+Parameter!$D$39*EXP(-Parameter!$E$39*K7))^-(1/Parameter!$F$39)*K23)</f>
        <v>0</v>
      </c>
      <c r="L24" s="22">
        <f>IF(L7&lt;15.992,0,Parameter!$C$39*(1+Parameter!$D$39*EXP(-Parameter!$E$39*L7))^-(1/Parameter!$F$39)*L23)</f>
        <v>0</v>
      </c>
      <c r="M24" s="18">
        <f>SUM(C24:L24)</f>
        <v>0</v>
      </c>
      <c r="N24" s="16">
        <f t="shared" si="0"/>
        <v>0</v>
      </c>
      <c r="O24" s="23"/>
    </row>
    <row r="25" spans="1:15" ht="16.5" x14ac:dyDescent="0.45">
      <c r="A25" s="131" t="str">
        <f>Eiche!A25</f>
        <v>- nicht-stofflich</v>
      </c>
      <c r="B25" s="139" t="s">
        <v>146</v>
      </c>
      <c r="C25" s="18" t="s">
        <v>67</v>
      </c>
      <c r="D25" s="22">
        <f>D23-D24</f>
        <v>0</v>
      </c>
      <c r="E25" s="22">
        <f t="shared" ref="E25:L25" si="2">E23-E24</f>
        <v>0</v>
      </c>
      <c r="F25" s="22">
        <f t="shared" si="2"/>
        <v>0</v>
      </c>
      <c r="G25" s="22">
        <f t="shared" si="2"/>
        <v>0</v>
      </c>
      <c r="H25" s="22">
        <f t="shared" si="2"/>
        <v>0</v>
      </c>
      <c r="I25" s="22">
        <f t="shared" si="2"/>
        <v>0</v>
      </c>
      <c r="J25" s="22">
        <f t="shared" si="2"/>
        <v>0</v>
      </c>
      <c r="K25" s="22">
        <f t="shared" si="2"/>
        <v>0</v>
      </c>
      <c r="L25" s="22">
        <f t="shared" si="2"/>
        <v>0</v>
      </c>
      <c r="M25" s="18">
        <f>SUM(C25:L25)</f>
        <v>0</v>
      </c>
      <c r="N25" s="16">
        <f t="shared" si="0"/>
        <v>0</v>
      </c>
      <c r="O25" s="23"/>
    </row>
    <row r="26" spans="1:15" x14ac:dyDescent="0.35">
      <c r="A26" s="99"/>
      <c r="B26" s="21"/>
      <c r="C26" s="29"/>
      <c r="D26" s="18"/>
      <c r="E26" s="18"/>
      <c r="F26" s="18"/>
      <c r="G26" s="18"/>
      <c r="H26" s="18"/>
      <c r="I26" s="18"/>
      <c r="J26" s="18"/>
      <c r="K26" s="18"/>
      <c r="L26" s="18"/>
      <c r="M26" s="18"/>
      <c r="N26" s="16"/>
      <c r="O26" s="139"/>
    </row>
    <row r="27" spans="1:15" ht="16.5" x14ac:dyDescent="0.45">
      <c r="A27" s="131" t="str">
        <f>Eiche!A27</f>
        <v>jährliche Bruttoerhöhung</v>
      </c>
      <c r="B27" s="139" t="s">
        <v>146</v>
      </c>
      <c r="C27" s="18" t="s">
        <v>67</v>
      </c>
      <c r="D27" s="18">
        <f>D24*Parameter!$C$48</f>
        <v>0</v>
      </c>
      <c r="E27" s="18">
        <f>E24*Parameter!$C$48</f>
        <v>0</v>
      </c>
      <c r="F27" s="18">
        <f>F24*Parameter!$C$48</f>
        <v>0</v>
      </c>
      <c r="G27" s="18">
        <f>G24*Parameter!$C$48</f>
        <v>0</v>
      </c>
      <c r="H27" s="18">
        <f>H24*Parameter!$C$48</f>
        <v>0</v>
      </c>
      <c r="I27" s="18">
        <f>I24*Parameter!$C$48</f>
        <v>0</v>
      </c>
      <c r="J27" s="18">
        <f>J24*Parameter!$C$48</f>
        <v>0</v>
      </c>
      <c r="K27" s="18">
        <f>K24*Parameter!$C$48</f>
        <v>0</v>
      </c>
      <c r="L27" s="18">
        <f>L24*Parameter!$C$48</f>
        <v>0</v>
      </c>
      <c r="M27" s="18">
        <f>SUM(C27:L27)</f>
        <v>0</v>
      </c>
      <c r="N27" s="16">
        <f t="shared" si="0"/>
        <v>0</v>
      </c>
      <c r="O27" s="139"/>
    </row>
    <row r="28" spans="1:15" ht="16.5" x14ac:dyDescent="0.45">
      <c r="A28" s="131" t="str">
        <f>Eiche!A28</f>
        <v>jährliche Nettoerhöhung</v>
      </c>
      <c r="B28" s="139" t="s">
        <v>146</v>
      </c>
      <c r="C28" s="18" t="s">
        <v>67</v>
      </c>
      <c r="D28" s="18">
        <f>D27*Parameter!$C$49</f>
        <v>0</v>
      </c>
      <c r="E28" s="18">
        <f>E27*Parameter!$C$49</f>
        <v>0</v>
      </c>
      <c r="F28" s="18">
        <f>F27*Parameter!$C$49</f>
        <v>0</v>
      </c>
      <c r="G28" s="18">
        <f>G27*Parameter!$C$49</f>
        <v>0</v>
      </c>
      <c r="H28" s="18">
        <f>H27*Parameter!$C$49</f>
        <v>0</v>
      </c>
      <c r="I28" s="18">
        <f>I27*Parameter!$C$49</f>
        <v>0</v>
      </c>
      <c r="J28" s="18">
        <f>J27*Parameter!$C$49</f>
        <v>0</v>
      </c>
      <c r="K28" s="18">
        <f>K27*Parameter!$C$49</f>
        <v>0</v>
      </c>
      <c r="L28" s="18">
        <f>L27*Parameter!$C$49</f>
        <v>0</v>
      </c>
      <c r="M28" s="18">
        <f>SUM(C28:L28)</f>
        <v>0</v>
      </c>
      <c r="N28" s="16">
        <f t="shared" si="0"/>
        <v>0</v>
      </c>
      <c r="O28" s="139"/>
    </row>
    <row r="29" spans="1:15" ht="16.5" x14ac:dyDescent="0.45">
      <c r="A29" s="131" t="str">
        <f>Eiche!A29</f>
        <v>Abgang Holzproduktespeicher</v>
      </c>
      <c r="B29" s="139" t="s">
        <v>146</v>
      </c>
      <c r="C29" s="18" t="s">
        <v>67</v>
      </c>
      <c r="D29" s="18">
        <f>D27-D28</f>
        <v>0</v>
      </c>
      <c r="E29" s="18">
        <f t="shared" ref="E29:L29" si="3">E27-E28</f>
        <v>0</v>
      </c>
      <c r="F29" s="18">
        <f t="shared" si="3"/>
        <v>0</v>
      </c>
      <c r="G29" s="18">
        <f t="shared" si="3"/>
        <v>0</v>
      </c>
      <c r="H29" s="18">
        <f t="shared" si="3"/>
        <v>0</v>
      </c>
      <c r="I29" s="18">
        <f t="shared" si="3"/>
        <v>0</v>
      </c>
      <c r="J29" s="18">
        <f t="shared" si="3"/>
        <v>0</v>
      </c>
      <c r="K29" s="18">
        <f t="shared" si="3"/>
        <v>0</v>
      </c>
      <c r="L29" s="18">
        <f t="shared" si="3"/>
        <v>0</v>
      </c>
      <c r="M29" s="18">
        <f>SUM(C29:L29)</f>
        <v>0</v>
      </c>
      <c r="N29" s="16">
        <f t="shared" si="0"/>
        <v>0</v>
      </c>
      <c r="O29" s="139"/>
    </row>
    <row r="30" spans="1:15" x14ac:dyDescent="0.35">
      <c r="A30" s="99"/>
      <c r="B30" s="21"/>
      <c r="C30" s="29"/>
      <c r="D30" s="18"/>
      <c r="E30" s="18"/>
      <c r="F30" s="18"/>
      <c r="G30" s="18"/>
      <c r="H30" s="18"/>
      <c r="I30" s="18"/>
      <c r="J30" s="18"/>
      <c r="K30" s="18"/>
      <c r="L30" s="18"/>
      <c r="M30" s="18"/>
      <c r="N30" s="16"/>
      <c r="O30" s="139"/>
    </row>
    <row r="31" spans="1:15" x14ac:dyDescent="0.35">
      <c r="A31" s="19" t="str">
        <f>Eiche!A31</f>
        <v>Substitution</v>
      </c>
      <c r="B31" s="21"/>
      <c r="C31" s="29"/>
      <c r="D31" s="18"/>
      <c r="E31" s="18"/>
      <c r="F31" s="18"/>
      <c r="G31" s="18"/>
      <c r="H31" s="18"/>
      <c r="I31" s="18"/>
      <c r="J31" s="18"/>
      <c r="K31" s="18"/>
      <c r="L31" s="18"/>
      <c r="M31" s="18"/>
      <c r="N31" s="16"/>
      <c r="O31" s="139"/>
    </row>
    <row r="32" spans="1:15" ht="16.5" x14ac:dyDescent="0.45">
      <c r="A32" s="131" t="str">
        <f>Eiche!A32</f>
        <v>- stofflich lange, mittlere Lebensdauer</v>
      </c>
      <c r="B32" s="139" t="s">
        <v>146</v>
      </c>
      <c r="C32" s="18" t="s">
        <v>67</v>
      </c>
      <c r="D32" s="18">
        <f>IF(D27&gt;0,D27*Parameter!$C$66,0)</f>
        <v>0</v>
      </c>
      <c r="E32" s="18">
        <f>IF(E27&gt;0,E27*Parameter!$C$66,0)</f>
        <v>0</v>
      </c>
      <c r="F32" s="18">
        <f>IF(F27&gt;0,F27*Parameter!$C$66,0)</f>
        <v>0</v>
      </c>
      <c r="G32" s="18">
        <f>IF(G27&gt;0,G27*Parameter!$C$66,0)</f>
        <v>0</v>
      </c>
      <c r="H32" s="18">
        <f>IF(H27&gt;0,H27*Parameter!$C$66,0)</f>
        <v>0</v>
      </c>
      <c r="I32" s="18">
        <f>IF(I27&gt;0,I27*Parameter!$C$66,0)</f>
        <v>0</v>
      </c>
      <c r="J32" s="18">
        <f>IF(J27&gt;0,J27*Parameter!$C$66,0)</f>
        <v>0</v>
      </c>
      <c r="K32" s="18">
        <f>IF(K27&gt;0,K27*Parameter!$C$66,0)</f>
        <v>0</v>
      </c>
      <c r="L32" s="18">
        <f>IF(L27&gt;0,L27*Parameter!$C$66,0)</f>
        <v>0</v>
      </c>
      <c r="M32" s="18">
        <f t="shared" ref="M32:M37" si="4">SUM(C32:L32)</f>
        <v>0</v>
      </c>
      <c r="N32" s="16">
        <f t="shared" si="0"/>
        <v>0</v>
      </c>
      <c r="O32" s="139"/>
    </row>
    <row r="33" spans="1:28" ht="16.5" x14ac:dyDescent="0.45">
      <c r="A33" s="131" t="str">
        <f>Eiche!A33</f>
        <v>- stofflich Kaskadennutzung</v>
      </c>
      <c r="B33" s="139" t="s">
        <v>146</v>
      </c>
      <c r="C33" s="18" t="s">
        <v>67</v>
      </c>
      <c r="D33" s="18">
        <f>IF(D27&gt;0,D27*Parameter!$C$72*Parameter!$C$66,0)</f>
        <v>0</v>
      </c>
      <c r="E33" s="18">
        <f>IF(E27&gt;0,E27*Parameter!$C$72*Parameter!$C$66,0)</f>
        <v>0</v>
      </c>
      <c r="F33" s="18">
        <f>IF(F27&gt;0,F27*Parameter!$C$72*Parameter!$C$66,0)</f>
        <v>0</v>
      </c>
      <c r="G33" s="18">
        <f>IF(G27&gt;0,G27*Parameter!$C$72*Parameter!$C$66,0)</f>
        <v>0</v>
      </c>
      <c r="H33" s="18">
        <f>IF(H27&gt;0,H27*Parameter!$C$72*Parameter!$C$66,0)</f>
        <v>0</v>
      </c>
      <c r="I33" s="18">
        <f>IF(I27&gt;0,I27*Parameter!$C$72*Parameter!$C$66,0)</f>
        <v>0</v>
      </c>
      <c r="J33" s="18">
        <f>IF(J27&gt;0,J27*Parameter!$C$72*Parameter!$C$66,0)</f>
        <v>0</v>
      </c>
      <c r="K33" s="18">
        <f>IF(K27&gt;0,K27*Parameter!$C$72*Parameter!$C$66,0)</f>
        <v>0</v>
      </c>
      <c r="L33" s="18">
        <f>IF(L27&gt;0,L27*Parameter!$C$72*Parameter!$C$66,0)</f>
        <v>0</v>
      </c>
      <c r="M33" s="18">
        <f t="shared" si="4"/>
        <v>0</v>
      </c>
      <c r="N33" s="16">
        <f>IF($M$6=0,0,M33/$M$6)</f>
        <v>0</v>
      </c>
      <c r="O33" s="139"/>
      <c r="P33" s="139"/>
      <c r="Q33" s="139"/>
      <c r="R33" s="139"/>
      <c r="S33" s="139"/>
      <c r="T33" s="139"/>
      <c r="U33" s="139"/>
      <c r="V33" s="139"/>
      <c r="W33" s="139"/>
      <c r="X33" s="139"/>
      <c r="Y33" s="139"/>
      <c r="Z33" s="139"/>
      <c r="AA33" s="139"/>
      <c r="AB33" s="139"/>
    </row>
    <row r="34" spans="1:28" ht="16.5" x14ac:dyDescent="0.45">
      <c r="A34" s="131" t="str">
        <f>Eiche!A34</f>
        <v>- stofflich kurze Lebensdauer</v>
      </c>
      <c r="B34" s="139" t="s">
        <v>146</v>
      </c>
      <c r="C34" s="18" t="s">
        <v>67</v>
      </c>
      <c r="D34" s="18">
        <f>D24*Parameter!$C$79*Parameter!$C$66</f>
        <v>0</v>
      </c>
      <c r="E34" s="18">
        <f>E24*Parameter!$C$79*Parameter!$C$66</f>
        <v>0</v>
      </c>
      <c r="F34" s="18">
        <f>F24*Parameter!$C$79*Parameter!$C$66</f>
        <v>0</v>
      </c>
      <c r="G34" s="18">
        <f>G24*Parameter!$C$79*Parameter!$C$66</f>
        <v>0</v>
      </c>
      <c r="H34" s="18">
        <f>H24*Parameter!$C$79*Parameter!$C$66</f>
        <v>0</v>
      </c>
      <c r="I34" s="18">
        <f>I24*Parameter!$C$79*Parameter!$C$66</f>
        <v>0</v>
      </c>
      <c r="J34" s="18">
        <f>J24*Parameter!$C$79*Parameter!$C$66</f>
        <v>0</v>
      </c>
      <c r="K34" s="18">
        <f>K24*Parameter!$C$79*Parameter!$C$66</f>
        <v>0</v>
      </c>
      <c r="L34" s="18">
        <f>L24*Parameter!$C$79*Parameter!$C$66</f>
        <v>0</v>
      </c>
      <c r="M34" s="18">
        <f t="shared" si="4"/>
        <v>0</v>
      </c>
      <c r="N34" s="16">
        <f t="shared" si="0"/>
        <v>0</v>
      </c>
      <c r="O34" s="139"/>
      <c r="P34" s="139"/>
      <c r="Q34" s="139"/>
      <c r="R34" s="139"/>
      <c r="S34" s="139"/>
      <c r="T34" s="139"/>
      <c r="U34" s="139"/>
      <c r="V34" s="139"/>
      <c r="W34" s="139"/>
      <c r="X34" s="139"/>
      <c r="Y34" s="139"/>
      <c r="Z34" s="139"/>
      <c r="AA34" s="139"/>
      <c r="AB34" s="139"/>
    </row>
    <row r="35" spans="1:28" ht="16.5" x14ac:dyDescent="0.45">
      <c r="A35" s="131" t="str">
        <f>Eiche!A35</f>
        <v>- energetisch aus Wald</v>
      </c>
      <c r="B35" s="139" t="s">
        <v>146</v>
      </c>
      <c r="C35" s="18" t="s">
        <v>67</v>
      </c>
      <c r="D35" s="18">
        <f>IF(D25&gt;0,D25*Parameter!$C$67,0)</f>
        <v>0</v>
      </c>
      <c r="E35" s="18">
        <f>IF(E25&gt;0,E25*Parameter!$C$67,0)</f>
        <v>0</v>
      </c>
      <c r="F35" s="18">
        <f>IF(F25&gt;0,F25*Parameter!$C$67,0)</f>
        <v>0</v>
      </c>
      <c r="G35" s="18">
        <f>IF(G25&gt;0,G25*Parameter!$C$67,0)</f>
        <v>0</v>
      </c>
      <c r="H35" s="18">
        <f>IF(H25&gt;0,H25*Parameter!$C$67,0)</f>
        <v>0</v>
      </c>
      <c r="I35" s="18">
        <f>IF(I25&gt;0,I25*Parameter!$C$67,0)</f>
        <v>0</v>
      </c>
      <c r="J35" s="18">
        <f>IF(J25&gt;0,J25*Parameter!$C$67,0)</f>
        <v>0</v>
      </c>
      <c r="K35" s="18">
        <f>IF(K25&gt;0,K25*Parameter!$C$67,0)</f>
        <v>0</v>
      </c>
      <c r="L35" s="18">
        <f>IF(L25&gt;0,L25*Parameter!$C$67,0)</f>
        <v>0</v>
      </c>
      <c r="M35" s="18">
        <f t="shared" si="4"/>
        <v>0</v>
      </c>
      <c r="N35" s="16">
        <f>IF($M$6=0,0,M35/$M$6)</f>
        <v>0</v>
      </c>
      <c r="O35" s="139"/>
      <c r="P35" s="139"/>
      <c r="Q35" s="139"/>
      <c r="R35" s="139"/>
      <c r="S35" s="139"/>
      <c r="T35" s="139"/>
      <c r="U35" s="139"/>
      <c r="V35" s="139"/>
      <c r="W35" s="139"/>
      <c r="X35" s="139"/>
      <c r="Y35" s="139"/>
      <c r="Z35" s="139"/>
      <c r="AA35" s="139"/>
      <c r="AB35" s="139"/>
    </row>
    <row r="36" spans="1:28" ht="16.5" x14ac:dyDescent="0.45">
      <c r="A36" s="131" t="str">
        <f>Eiche!A36</f>
        <v>- energetisch kurze Lebensdauer</v>
      </c>
      <c r="B36" s="139" t="s">
        <v>146</v>
      </c>
      <c r="C36" s="18" t="s">
        <v>67</v>
      </c>
      <c r="D36" s="234">
        <f>IF(D24&gt;0,(D24-D27)*Parameter!$C$67,0)</f>
        <v>0</v>
      </c>
      <c r="E36" s="234">
        <f>IF(E24&gt;0,(E24-E27)*Parameter!$C$67,0)</f>
        <v>0</v>
      </c>
      <c r="F36" s="234">
        <f>IF(F24&gt;0,(F24-F27)*Parameter!$C$67,0)</f>
        <v>0</v>
      </c>
      <c r="G36" s="234">
        <f>IF(G24&gt;0,(G24-G27)*Parameter!$C$67,0)</f>
        <v>0</v>
      </c>
      <c r="H36" s="234">
        <f>IF(H24&gt;0,(H24-H27)*Parameter!$C$67,0)</f>
        <v>0</v>
      </c>
      <c r="I36" s="234">
        <f>IF(I24&gt;0,(I24-I27)*Parameter!$C$67,0)</f>
        <v>0</v>
      </c>
      <c r="J36" s="234">
        <f>IF(J24&gt;0,(J24-J27)*Parameter!$C$67,0)</f>
        <v>0</v>
      </c>
      <c r="K36" s="234">
        <f>IF(K24&gt;0,(K24-K27)*Parameter!$C$67,0)</f>
        <v>0</v>
      </c>
      <c r="L36" s="234">
        <f>IF(L24&gt;0,(L24-L27)*Parameter!$C$67,0)</f>
        <v>0</v>
      </c>
      <c r="M36" s="18">
        <f t="shared" si="4"/>
        <v>0</v>
      </c>
      <c r="N36" s="16">
        <f>IF($M$6=0,0,M36/$M$6)</f>
        <v>0</v>
      </c>
      <c r="O36" s="139"/>
      <c r="P36" s="139"/>
      <c r="Q36" s="139"/>
      <c r="R36" s="139"/>
      <c r="S36" s="139"/>
      <c r="T36" s="139"/>
      <c r="U36" s="139"/>
      <c r="V36" s="139"/>
      <c r="W36" s="139"/>
      <c r="X36" s="139"/>
      <c r="Y36" s="139"/>
      <c r="Z36" s="139"/>
      <c r="AA36" s="139"/>
      <c r="AB36" s="139"/>
    </row>
    <row r="37" spans="1:28" ht="16.5" x14ac:dyDescent="0.45">
      <c r="A37" s="131" t="str">
        <f>Eiche!A37</f>
        <v>- energetisch Kaskadennutzung</v>
      </c>
      <c r="B37" s="139" t="s">
        <v>146</v>
      </c>
      <c r="C37" s="18" t="s">
        <v>67</v>
      </c>
      <c r="D37" s="18">
        <f>IF(D29&gt;0,D29*Parameter!$C$67,0)</f>
        <v>0</v>
      </c>
      <c r="E37" s="18">
        <f>IF(E29&gt;0,E29*Parameter!$C$67,0)</f>
        <v>0</v>
      </c>
      <c r="F37" s="18">
        <f>IF(F29&gt;0,F29*Parameter!$C$67,0)</f>
        <v>0</v>
      </c>
      <c r="G37" s="18">
        <f>IF(G29&gt;0,G29*Parameter!$C$67,0)</f>
        <v>0</v>
      </c>
      <c r="H37" s="18">
        <f>IF(H29&gt;0,H29*Parameter!$C$67,0)</f>
        <v>0</v>
      </c>
      <c r="I37" s="18">
        <f>IF(I29&gt;0,I29*Parameter!$C$67,0)</f>
        <v>0</v>
      </c>
      <c r="J37" s="18">
        <f>IF(J29&gt;0,J29*Parameter!$C$67,0)</f>
        <v>0</v>
      </c>
      <c r="K37" s="18">
        <f>IF(K29&gt;0,K29*Parameter!$C$67,0)</f>
        <v>0</v>
      </c>
      <c r="L37" s="18">
        <f>IF(L29&gt;0,L29*Parameter!$C$67,0)</f>
        <v>0</v>
      </c>
      <c r="M37" s="18">
        <f t="shared" si="4"/>
        <v>0</v>
      </c>
      <c r="N37" s="16">
        <f t="shared" si="0"/>
        <v>0</v>
      </c>
      <c r="O37" s="139"/>
      <c r="P37" s="139"/>
      <c r="Q37" s="139"/>
      <c r="R37" s="139"/>
      <c r="S37" s="139"/>
      <c r="T37" s="139"/>
      <c r="U37" s="139"/>
      <c r="V37" s="139"/>
      <c r="W37" s="139"/>
      <c r="X37" s="139"/>
      <c r="Y37" s="139"/>
      <c r="Z37" s="139"/>
      <c r="AA37" s="139"/>
      <c r="AB37" s="139"/>
    </row>
    <row r="38" spans="1:28" ht="16.5" x14ac:dyDescent="0.45">
      <c r="A38" s="131" t="str">
        <f>Eiche!A38</f>
        <v>Summe jährliche Substitution</v>
      </c>
      <c r="B38" s="139" t="s">
        <v>146</v>
      </c>
      <c r="C38" s="18" t="s">
        <v>67</v>
      </c>
      <c r="D38" s="18">
        <f>SUM(D32:D37)</f>
        <v>0</v>
      </c>
      <c r="E38" s="18">
        <f t="shared" ref="E38:M38" si="5">SUM(E32:E37)</f>
        <v>0</v>
      </c>
      <c r="F38" s="18">
        <f t="shared" si="5"/>
        <v>0</v>
      </c>
      <c r="G38" s="18">
        <f t="shared" si="5"/>
        <v>0</v>
      </c>
      <c r="H38" s="18">
        <f t="shared" si="5"/>
        <v>0</v>
      </c>
      <c r="I38" s="18">
        <f t="shared" si="5"/>
        <v>0</v>
      </c>
      <c r="J38" s="18">
        <f t="shared" si="5"/>
        <v>0</v>
      </c>
      <c r="K38" s="18">
        <f t="shared" si="5"/>
        <v>0</v>
      </c>
      <c r="L38" s="18">
        <f t="shared" si="5"/>
        <v>0</v>
      </c>
      <c r="M38" s="18">
        <f t="shared" si="5"/>
        <v>0</v>
      </c>
      <c r="N38" s="16">
        <f t="shared" si="0"/>
        <v>0</v>
      </c>
      <c r="O38" s="139"/>
      <c r="P38" s="139"/>
      <c r="Q38" s="139"/>
      <c r="R38" s="139"/>
      <c r="S38" s="139"/>
      <c r="T38" s="139"/>
      <c r="U38" s="139"/>
      <c r="V38" s="139"/>
      <c r="W38" s="139"/>
      <c r="X38" s="139"/>
      <c r="Y38" s="139"/>
      <c r="Z38" s="139"/>
      <c r="AA38" s="139"/>
      <c r="AB38" s="139"/>
    </row>
    <row r="39" spans="1:28" x14ac:dyDescent="0.35">
      <c r="A39" s="99"/>
      <c r="B39" s="139"/>
      <c r="C39" s="29"/>
      <c r="D39" s="18"/>
      <c r="E39" s="18"/>
      <c r="F39" s="18"/>
      <c r="G39" s="18"/>
      <c r="H39" s="18"/>
      <c r="I39" s="18"/>
      <c r="J39" s="18"/>
      <c r="K39" s="18"/>
      <c r="L39" s="18"/>
      <c r="M39" s="18"/>
      <c r="N39" s="16"/>
      <c r="O39" s="139"/>
      <c r="P39" s="139"/>
      <c r="Q39" s="139"/>
      <c r="R39" s="139"/>
      <c r="S39" s="139"/>
      <c r="T39" s="139"/>
      <c r="U39" s="139"/>
      <c r="V39" s="139"/>
      <c r="W39" s="139"/>
      <c r="X39" s="139"/>
      <c r="Y39" s="139"/>
      <c r="Z39" s="139"/>
      <c r="AA39" s="139"/>
      <c r="AB39" s="139"/>
    </row>
    <row r="40" spans="1:28" x14ac:dyDescent="0.35">
      <c r="A40" s="100" t="str">
        <f>Eiche!A40</f>
        <v>Jährliche Klimaschutzleistung</v>
      </c>
      <c r="B40" s="139"/>
      <c r="C40" s="29"/>
      <c r="D40" s="18"/>
      <c r="E40" s="18"/>
      <c r="F40" s="18"/>
      <c r="G40" s="18"/>
      <c r="H40" s="18"/>
      <c r="I40" s="18"/>
      <c r="J40" s="18"/>
      <c r="K40" s="18"/>
      <c r="L40" s="18"/>
      <c r="M40" s="18"/>
      <c r="N40" s="16"/>
      <c r="O40" s="139"/>
      <c r="P40" s="139"/>
      <c r="Q40" s="139"/>
      <c r="R40" s="139"/>
      <c r="S40" s="139"/>
      <c r="T40" s="139"/>
      <c r="U40" s="139"/>
      <c r="V40" s="139"/>
      <c r="W40" s="139"/>
      <c r="X40" s="139"/>
      <c r="Y40" s="139"/>
      <c r="Z40" s="139"/>
      <c r="AA40" s="139"/>
      <c r="AB40" s="139"/>
    </row>
    <row r="41" spans="1:28" ht="16.5" x14ac:dyDescent="0.45">
      <c r="A41" s="131" t="str">
        <f>Eiche!A41</f>
        <v>Klimaschutzleistung Forst &amp; Holz</v>
      </c>
      <c r="B41" s="139" t="s">
        <v>146</v>
      </c>
      <c r="C41" s="18" t="s">
        <v>67</v>
      </c>
      <c r="D41" s="18">
        <f t="shared" ref="D41:L41" si="6">D20+D28+D38</f>
        <v>0</v>
      </c>
      <c r="E41" s="18">
        <f t="shared" si="6"/>
        <v>0</v>
      </c>
      <c r="F41" s="18">
        <f t="shared" si="6"/>
        <v>0</v>
      </c>
      <c r="G41" s="18">
        <f t="shared" si="6"/>
        <v>0</v>
      </c>
      <c r="H41" s="18">
        <f t="shared" si="6"/>
        <v>0</v>
      </c>
      <c r="I41" s="18">
        <f t="shared" si="6"/>
        <v>0</v>
      </c>
      <c r="J41" s="18">
        <f t="shared" si="6"/>
        <v>0</v>
      </c>
      <c r="K41" s="18">
        <f t="shared" si="6"/>
        <v>0</v>
      </c>
      <c r="L41" s="18">
        <f t="shared" si="6"/>
        <v>0</v>
      </c>
      <c r="M41" s="18">
        <f>SUM(C41:L41)</f>
        <v>0</v>
      </c>
      <c r="N41" s="16">
        <f t="shared" si="0"/>
        <v>0</v>
      </c>
      <c r="O41" s="139"/>
      <c r="P41" s="139"/>
      <c r="Q41" s="139"/>
      <c r="R41" s="139"/>
      <c r="S41" s="139"/>
      <c r="T41" s="139"/>
      <c r="U41" s="139"/>
      <c r="V41" s="139"/>
      <c r="W41" s="139"/>
      <c r="X41" s="139"/>
      <c r="Y41" s="139"/>
      <c r="Z41" s="139"/>
      <c r="AA41" s="139"/>
      <c r="AB41" s="139"/>
    </row>
    <row r="43" spans="1:28" x14ac:dyDescent="0.35">
      <c r="A43" s="17"/>
      <c r="B43" s="139"/>
      <c r="C43" s="139"/>
      <c r="D43" s="139"/>
      <c r="E43" s="139"/>
      <c r="F43" s="139"/>
      <c r="G43" s="139"/>
      <c r="H43" s="139"/>
      <c r="I43" s="139"/>
      <c r="J43" s="139"/>
      <c r="K43" s="139"/>
      <c r="L43" s="139"/>
      <c r="M43" s="139"/>
      <c r="N43" s="139"/>
      <c r="O43" s="139"/>
      <c r="P43" s="139"/>
      <c r="Q43" s="139"/>
      <c r="R43" s="139"/>
      <c r="S43" s="139"/>
      <c r="T43" s="139"/>
      <c r="U43" s="139"/>
      <c r="V43" s="139"/>
      <c r="W43" s="139"/>
      <c r="X43" s="139"/>
      <c r="Y43" s="139"/>
      <c r="Z43" s="139"/>
      <c r="AA43" s="139"/>
      <c r="AB43" s="139"/>
    </row>
    <row r="44" spans="1:28" customFormat="1" x14ac:dyDescent="0.35">
      <c r="A44" s="139"/>
      <c r="B44" s="139"/>
      <c r="C44" s="139"/>
      <c r="D44" s="139"/>
      <c r="E44" s="139"/>
      <c r="F44" s="139"/>
      <c r="G44" s="139"/>
      <c r="H44" s="139"/>
      <c r="I44" s="139"/>
      <c r="J44" s="139"/>
      <c r="K44" s="139"/>
      <c r="L44" s="139"/>
      <c r="M44" s="139"/>
      <c r="N44" s="139"/>
      <c r="O44" s="139"/>
      <c r="P44" s="139"/>
      <c r="Q44" s="139"/>
      <c r="R44" s="139"/>
      <c r="S44" s="139"/>
      <c r="T44" s="139"/>
      <c r="U44" s="139"/>
      <c r="V44" s="139"/>
      <c r="W44" s="139"/>
      <c r="X44" s="139"/>
      <c r="Y44" s="139"/>
      <c r="Z44" s="139"/>
      <c r="AA44" s="139"/>
      <c r="AB44" s="139"/>
    </row>
    <row r="45" spans="1:28" customFormat="1" x14ac:dyDescent="0.35">
      <c r="A45" s="139" t="s">
        <v>90</v>
      </c>
      <c r="B45" s="139"/>
      <c r="C45" s="139"/>
      <c r="D45" s="139"/>
      <c r="E45" s="139"/>
      <c r="F45" s="139"/>
      <c r="G45" s="139"/>
      <c r="H45" s="139"/>
      <c r="I45" s="139"/>
      <c r="J45" s="139"/>
      <c r="K45" s="139"/>
      <c r="L45" s="139"/>
      <c r="M45" s="139"/>
      <c r="N45" s="139"/>
      <c r="O45" s="139"/>
      <c r="P45" s="139"/>
      <c r="Q45" s="139"/>
      <c r="R45" s="139"/>
      <c r="S45" s="139"/>
      <c r="T45" s="139"/>
      <c r="U45" s="139"/>
      <c r="V45" s="139"/>
      <c r="W45" s="139"/>
      <c r="X45" s="139"/>
      <c r="Y45" s="139"/>
      <c r="Z45" s="139"/>
      <c r="AA45" s="139"/>
      <c r="AB45" s="139"/>
    </row>
    <row r="46" spans="1:28" customFormat="1" x14ac:dyDescent="0.35">
      <c r="A46" s="139"/>
      <c r="B46" s="139"/>
      <c r="C46" s="139"/>
      <c r="D46" s="139"/>
      <c r="E46" s="139"/>
      <c r="F46" s="139"/>
      <c r="G46" s="139"/>
      <c r="H46" s="139"/>
      <c r="I46" s="139"/>
      <c r="J46" s="139"/>
      <c r="K46" s="139"/>
      <c r="L46" s="139"/>
      <c r="M46" s="139"/>
      <c r="N46" s="139"/>
      <c r="O46" s="139"/>
      <c r="P46" s="139"/>
      <c r="Q46" s="139"/>
      <c r="R46" s="139"/>
      <c r="S46" s="139"/>
      <c r="T46" s="139"/>
      <c r="U46" s="139"/>
      <c r="V46" s="139"/>
      <c r="W46" s="139"/>
      <c r="X46" s="139"/>
      <c r="Y46" s="139"/>
      <c r="Z46" s="139"/>
      <c r="AA46" s="139"/>
      <c r="AB46" s="139"/>
    </row>
    <row r="47" spans="1:28" customFormat="1" x14ac:dyDescent="0.35">
      <c r="A47" s="259" t="str">
        <f>Eiche!A47</f>
        <v>Klimarechner DFWR, Stand: 21.06.2018</v>
      </c>
      <c r="B47" s="259"/>
      <c r="C47" s="259"/>
      <c r="D47" s="139"/>
      <c r="E47" s="139"/>
      <c r="F47" s="139"/>
      <c r="G47" s="139"/>
      <c r="H47" s="139"/>
      <c r="I47" s="139"/>
      <c r="J47" s="139"/>
      <c r="K47" s="139"/>
      <c r="L47" s="139"/>
      <c r="M47" s="139"/>
      <c r="N47" s="139"/>
      <c r="O47" s="139"/>
      <c r="P47" s="139"/>
      <c r="Q47" s="139"/>
      <c r="R47" s="139"/>
      <c r="S47" s="139"/>
      <c r="T47" s="139"/>
      <c r="U47" s="139"/>
      <c r="V47" s="139"/>
      <c r="W47" s="139"/>
      <c r="X47" s="139"/>
      <c r="Y47" s="139"/>
      <c r="Z47" s="139"/>
      <c r="AA47" s="139"/>
      <c r="AB47" s="139"/>
    </row>
    <row r="48" spans="1:28" customFormat="1" x14ac:dyDescent="0.35">
      <c r="A48" s="139"/>
      <c r="B48" s="139"/>
      <c r="C48" s="139"/>
      <c r="D48" s="139"/>
      <c r="E48" s="139"/>
      <c r="F48" s="139"/>
      <c r="G48" s="139"/>
      <c r="H48" s="139"/>
      <c r="I48" s="139"/>
      <c r="J48" s="139"/>
      <c r="K48" s="139"/>
      <c r="L48" s="139"/>
      <c r="M48" s="139"/>
      <c r="N48" s="139"/>
      <c r="O48" s="139"/>
      <c r="P48" s="139"/>
      <c r="Q48" s="139"/>
      <c r="R48" s="139"/>
      <c r="S48" s="139"/>
      <c r="T48" s="139"/>
      <c r="U48" s="139"/>
      <c r="V48" s="139"/>
      <c r="W48" s="139"/>
      <c r="X48" s="139"/>
      <c r="Y48" s="139"/>
      <c r="Z48" s="139"/>
      <c r="AA48" s="139"/>
      <c r="AB48" s="139"/>
    </row>
    <row r="49" spans="1:28" customFormat="1" x14ac:dyDescent="0.35">
      <c r="A49" s="139"/>
      <c r="B49" s="139"/>
      <c r="C49" s="139"/>
      <c r="D49" s="139"/>
      <c r="E49" s="139"/>
      <c r="F49" s="139"/>
      <c r="G49" s="139"/>
      <c r="H49" s="139"/>
      <c r="I49" s="139"/>
      <c r="J49" s="139"/>
      <c r="K49" s="139"/>
      <c r="L49" s="139"/>
      <c r="M49" s="139"/>
      <c r="N49" s="139"/>
      <c r="O49" s="139"/>
      <c r="P49" s="139"/>
      <c r="Q49" s="139"/>
      <c r="R49" s="139"/>
      <c r="S49" s="139"/>
      <c r="T49" s="139"/>
      <c r="U49" s="139"/>
      <c r="V49" s="139"/>
      <c r="W49" s="139"/>
      <c r="X49" s="139"/>
      <c r="Y49" s="139"/>
      <c r="Z49" s="139"/>
      <c r="AA49" s="139"/>
      <c r="AB49" s="139"/>
    </row>
    <row r="50" spans="1:28" customFormat="1" x14ac:dyDescent="0.35">
      <c r="A50" s="139"/>
      <c r="B50" s="139"/>
      <c r="C50" s="139"/>
      <c r="D50" s="139"/>
      <c r="E50" s="139"/>
      <c r="F50" s="139"/>
      <c r="G50" s="139"/>
      <c r="H50" s="139"/>
      <c r="I50" s="139"/>
      <c r="J50" s="139"/>
      <c r="K50" s="139"/>
      <c r="L50" s="139"/>
      <c r="M50" s="139"/>
      <c r="N50" s="139"/>
      <c r="O50" s="139"/>
      <c r="P50" s="139"/>
      <c r="Q50" s="139"/>
      <c r="R50" s="139"/>
      <c r="S50" s="139"/>
      <c r="T50" s="139"/>
      <c r="U50" s="139"/>
      <c r="V50" s="139"/>
      <c r="W50" s="139"/>
      <c r="X50" s="139"/>
      <c r="Y50" s="139"/>
      <c r="Z50" s="139"/>
      <c r="AA50" s="139"/>
      <c r="AB50" s="139"/>
    </row>
    <row r="51" spans="1:28" customFormat="1" x14ac:dyDescent="0.35">
      <c r="A51" s="139"/>
      <c r="B51" s="139"/>
      <c r="C51" s="139"/>
      <c r="D51" s="139"/>
      <c r="E51" s="139"/>
      <c r="F51" s="139"/>
      <c r="G51" s="139"/>
      <c r="H51" s="139"/>
      <c r="I51" s="139"/>
      <c r="J51" s="139"/>
      <c r="K51" s="139"/>
      <c r="L51" s="139"/>
      <c r="M51" s="139"/>
      <c r="N51" s="139"/>
      <c r="O51" s="139"/>
      <c r="P51" s="139"/>
      <c r="Q51" s="139"/>
      <c r="R51" s="139"/>
      <c r="S51" s="139"/>
      <c r="T51" s="139"/>
      <c r="U51" s="139"/>
      <c r="V51" s="139"/>
      <c r="W51" s="139"/>
      <c r="X51" s="139"/>
      <c r="Y51" s="139"/>
      <c r="Z51" s="139"/>
      <c r="AA51" s="139"/>
      <c r="AB51" s="139"/>
    </row>
    <row r="52" spans="1:28" customFormat="1" x14ac:dyDescent="0.35">
      <c r="A52" s="139"/>
      <c r="B52" s="139"/>
      <c r="C52" s="139"/>
      <c r="D52" s="139"/>
      <c r="E52" s="139"/>
      <c r="F52" s="139"/>
      <c r="G52" s="139"/>
      <c r="H52" s="139"/>
      <c r="I52" s="139"/>
      <c r="J52" s="139"/>
      <c r="K52" s="139"/>
      <c r="L52" s="139"/>
      <c r="M52" s="139"/>
      <c r="N52" s="139"/>
      <c r="O52" s="139"/>
      <c r="P52" s="139"/>
      <c r="Q52" s="139"/>
      <c r="R52" s="139"/>
      <c r="S52" s="139"/>
      <c r="T52" s="139"/>
      <c r="U52" s="139"/>
      <c r="V52" s="139"/>
      <c r="W52" s="139"/>
      <c r="X52" s="139"/>
      <c r="Y52" s="139"/>
      <c r="Z52" s="139"/>
      <c r="AA52" s="139"/>
      <c r="AB52" s="139"/>
    </row>
    <row r="53" spans="1:28" customFormat="1" x14ac:dyDescent="0.35">
      <c r="A53" s="139"/>
      <c r="B53" s="139"/>
      <c r="C53" s="139"/>
      <c r="D53" s="139"/>
      <c r="E53" s="139"/>
      <c r="F53" s="139"/>
      <c r="G53" s="139"/>
      <c r="H53" s="139"/>
      <c r="I53" s="139"/>
      <c r="J53" s="139"/>
      <c r="K53" s="139"/>
      <c r="L53" s="139"/>
      <c r="M53" s="139"/>
      <c r="N53" s="139"/>
      <c r="O53" s="139"/>
      <c r="P53" s="139"/>
      <c r="Q53" s="139"/>
      <c r="R53" s="139"/>
      <c r="S53" s="139"/>
      <c r="T53" s="139"/>
      <c r="U53" s="139"/>
      <c r="V53" s="139"/>
      <c r="W53" s="139"/>
      <c r="X53" s="139"/>
      <c r="Y53" s="139"/>
      <c r="Z53" s="139"/>
      <c r="AA53" s="139"/>
      <c r="AB53" s="139"/>
    </row>
    <row r="54" spans="1:28" customFormat="1" x14ac:dyDescent="0.35">
      <c r="A54" s="139"/>
      <c r="B54" s="139"/>
      <c r="C54" s="139"/>
      <c r="D54" s="139"/>
      <c r="E54" s="139"/>
      <c r="F54" s="139"/>
      <c r="G54" s="139"/>
      <c r="H54" s="139"/>
      <c r="I54" s="139"/>
      <c r="J54" s="139"/>
      <c r="K54" s="139"/>
      <c r="L54" s="139"/>
      <c r="M54" s="139"/>
      <c r="N54" s="139"/>
      <c r="O54" s="139"/>
      <c r="P54" s="139"/>
      <c r="Q54" s="139"/>
      <c r="R54" s="139"/>
      <c r="S54" s="139"/>
      <c r="T54" s="139"/>
      <c r="U54" s="139"/>
      <c r="V54" s="139"/>
      <c r="W54" s="139"/>
      <c r="X54" s="139"/>
      <c r="Y54" s="139"/>
      <c r="Z54" s="139"/>
      <c r="AA54" s="139"/>
      <c r="AB54" s="139"/>
    </row>
    <row r="55" spans="1:28" customFormat="1" x14ac:dyDescent="0.35">
      <c r="A55" s="139"/>
      <c r="B55" s="139"/>
      <c r="C55" s="139"/>
      <c r="D55" s="139"/>
      <c r="E55" s="139"/>
      <c r="F55" s="139"/>
      <c r="G55" s="139"/>
      <c r="H55" s="139"/>
      <c r="I55" s="139"/>
      <c r="J55" s="139"/>
      <c r="K55" s="139"/>
      <c r="L55" s="139"/>
      <c r="M55" s="139"/>
      <c r="N55" s="139"/>
      <c r="O55" s="139"/>
      <c r="P55" s="139"/>
      <c r="Q55" s="139"/>
      <c r="R55" s="139"/>
      <c r="S55" s="139"/>
      <c r="T55" s="139"/>
      <c r="U55" s="139"/>
      <c r="V55" s="139"/>
      <c r="W55" s="139"/>
      <c r="X55" s="139"/>
      <c r="Y55" s="139"/>
      <c r="Z55" s="139"/>
      <c r="AA55" s="139"/>
      <c r="AB55" s="139"/>
    </row>
    <row r="56" spans="1:28" customFormat="1" x14ac:dyDescent="0.35">
      <c r="A56" s="139"/>
      <c r="B56" s="139"/>
      <c r="C56" s="139"/>
      <c r="D56" s="139"/>
      <c r="E56" s="139"/>
      <c r="F56" s="139"/>
      <c r="G56" s="139"/>
      <c r="H56" s="139"/>
      <c r="I56" s="139"/>
      <c r="J56" s="139"/>
      <c r="K56" s="139"/>
      <c r="L56" s="139"/>
      <c r="M56" s="139"/>
      <c r="N56" s="139"/>
      <c r="O56" s="139"/>
      <c r="P56" s="139"/>
      <c r="Q56" s="139"/>
      <c r="R56" s="139"/>
      <c r="S56" s="139"/>
      <c r="T56" s="139"/>
      <c r="U56" s="139"/>
      <c r="V56" s="139"/>
      <c r="W56" s="139"/>
      <c r="X56" s="139"/>
      <c r="Y56" s="139"/>
      <c r="Z56" s="139"/>
      <c r="AA56" s="139"/>
      <c r="AB56" s="139"/>
    </row>
    <row r="57" spans="1:28" customFormat="1" x14ac:dyDescent="0.35">
      <c r="A57" s="139"/>
      <c r="B57" s="139"/>
      <c r="C57" s="139"/>
      <c r="D57" s="139"/>
      <c r="E57" s="139"/>
      <c r="F57" s="139"/>
      <c r="G57" s="139"/>
      <c r="H57" s="139"/>
      <c r="I57" s="139"/>
      <c r="J57" s="139"/>
      <c r="K57" s="139"/>
      <c r="L57" s="139"/>
      <c r="M57" s="139"/>
      <c r="N57" s="139"/>
      <c r="O57" s="139"/>
      <c r="P57" s="139"/>
      <c r="Q57" s="139"/>
      <c r="R57" s="139"/>
      <c r="S57" s="139"/>
      <c r="T57" s="139"/>
      <c r="U57" s="139"/>
      <c r="V57" s="139"/>
      <c r="W57" s="139"/>
      <c r="X57" s="139"/>
      <c r="Y57" s="139"/>
      <c r="Z57" s="139"/>
      <c r="AA57" s="139"/>
      <c r="AB57" s="139"/>
    </row>
    <row r="58" spans="1:28" customFormat="1" x14ac:dyDescent="0.35">
      <c r="A58" s="139"/>
      <c r="B58" s="139"/>
      <c r="C58" s="139"/>
      <c r="D58" s="139"/>
      <c r="E58" s="139"/>
      <c r="F58" s="139"/>
      <c r="G58" s="139"/>
      <c r="H58" s="139"/>
      <c r="I58" s="139"/>
      <c r="J58" s="139"/>
      <c r="K58" s="139"/>
      <c r="L58" s="139"/>
      <c r="M58" s="139"/>
      <c r="N58" s="139"/>
      <c r="O58" s="139"/>
      <c r="P58" s="139"/>
      <c r="Q58" s="139"/>
      <c r="R58" s="139"/>
      <c r="S58" s="139"/>
      <c r="T58" s="139"/>
      <c r="U58" s="139"/>
      <c r="V58" s="139"/>
      <c r="W58" s="139"/>
      <c r="X58" s="139"/>
      <c r="Y58" s="139"/>
      <c r="Z58" s="139"/>
      <c r="AA58" s="139"/>
      <c r="AB58" s="139"/>
    </row>
    <row r="59" spans="1:28" customFormat="1" x14ac:dyDescent="0.35">
      <c r="A59" s="139"/>
      <c r="B59" s="139"/>
      <c r="C59" s="139"/>
      <c r="D59" s="139"/>
      <c r="E59" s="139"/>
      <c r="F59" s="139"/>
      <c r="G59" s="139"/>
      <c r="H59" s="139"/>
      <c r="I59" s="139"/>
      <c r="J59" s="139"/>
      <c r="K59" s="139"/>
      <c r="L59" s="139"/>
      <c r="M59" s="139"/>
      <c r="N59" s="139"/>
      <c r="O59" s="139"/>
      <c r="P59" s="139"/>
      <c r="Q59" s="139"/>
      <c r="R59" s="139"/>
      <c r="S59" s="139"/>
      <c r="T59" s="139"/>
      <c r="U59" s="139"/>
      <c r="V59" s="139"/>
      <c r="W59" s="139"/>
      <c r="X59" s="139"/>
      <c r="Y59" s="139"/>
      <c r="Z59" s="139"/>
      <c r="AA59" s="139"/>
      <c r="AB59" s="139"/>
    </row>
    <row r="60" spans="1:28" customFormat="1" x14ac:dyDescent="0.35">
      <c r="A60" s="139"/>
      <c r="B60" s="139"/>
      <c r="C60" s="139"/>
      <c r="D60" s="139"/>
      <c r="E60" s="139"/>
      <c r="F60" s="139"/>
      <c r="G60" s="139"/>
      <c r="H60" s="139"/>
      <c r="I60" s="139"/>
      <c r="J60" s="139"/>
      <c r="K60" s="139"/>
      <c r="L60" s="139"/>
      <c r="M60" s="139"/>
      <c r="N60" s="139"/>
      <c r="O60" s="139"/>
      <c r="P60" s="139"/>
      <c r="Q60" s="139"/>
      <c r="R60" s="139"/>
      <c r="S60" s="139"/>
      <c r="T60" s="139"/>
      <c r="U60" s="139"/>
      <c r="V60" s="139"/>
      <c r="W60" s="139"/>
      <c r="X60" s="139"/>
      <c r="Y60" s="139"/>
      <c r="Z60" s="139"/>
      <c r="AA60" s="139"/>
      <c r="AB60" s="139"/>
    </row>
    <row r="61" spans="1:28" customFormat="1" x14ac:dyDescent="0.35">
      <c r="A61" s="139"/>
      <c r="B61" s="139"/>
      <c r="C61" s="139"/>
      <c r="D61" s="139"/>
      <c r="E61" s="139"/>
      <c r="F61" s="139"/>
      <c r="G61" s="139"/>
      <c r="H61" s="139"/>
      <c r="I61" s="139"/>
      <c r="J61" s="139"/>
      <c r="K61" s="139"/>
      <c r="L61" s="139"/>
      <c r="M61" s="139"/>
      <c r="N61" s="139"/>
      <c r="O61" s="139"/>
      <c r="P61" s="139"/>
      <c r="Q61" s="139"/>
      <c r="R61" s="139"/>
      <c r="S61" s="139"/>
      <c r="T61" s="139"/>
      <c r="U61" s="139"/>
      <c r="V61" s="139"/>
      <c r="W61" s="139"/>
      <c r="X61" s="139"/>
      <c r="Y61" s="139"/>
      <c r="Z61" s="139"/>
      <c r="AA61" s="139"/>
      <c r="AB61" s="139"/>
    </row>
    <row r="62" spans="1:28" customFormat="1" x14ac:dyDescent="0.35">
      <c r="A62" s="139"/>
      <c r="B62" s="139"/>
      <c r="C62" s="139"/>
      <c r="D62" s="139"/>
      <c r="E62" s="139"/>
      <c r="F62" s="139"/>
      <c r="G62" s="139"/>
      <c r="H62" s="139"/>
      <c r="I62" s="139"/>
      <c r="J62" s="139"/>
      <c r="K62" s="139"/>
      <c r="L62" s="139"/>
      <c r="M62" s="139"/>
      <c r="N62" s="139"/>
      <c r="O62" s="139"/>
      <c r="P62" s="139"/>
      <c r="Q62" s="139"/>
      <c r="R62" s="139"/>
      <c r="S62" s="139"/>
      <c r="T62" s="139"/>
      <c r="U62" s="139"/>
      <c r="V62" s="139"/>
      <c r="W62" s="139"/>
      <c r="X62" s="139"/>
      <c r="Y62" s="139"/>
      <c r="Z62" s="139"/>
      <c r="AA62" s="139"/>
      <c r="AB62" s="139"/>
    </row>
    <row r="63" spans="1:28" customFormat="1" x14ac:dyDescent="0.35">
      <c r="A63" s="139"/>
      <c r="B63" s="139"/>
      <c r="C63" s="139"/>
      <c r="D63" s="139"/>
      <c r="E63" s="139"/>
      <c r="F63" s="139"/>
      <c r="G63" s="139"/>
      <c r="H63" s="139"/>
      <c r="I63" s="139"/>
      <c r="J63" s="139"/>
      <c r="K63" s="139"/>
      <c r="L63" s="139"/>
      <c r="M63" s="139"/>
      <c r="N63" s="139"/>
      <c r="O63" s="139"/>
      <c r="P63" s="139"/>
      <c r="Q63" s="139"/>
      <c r="R63" s="139"/>
      <c r="S63" s="139"/>
      <c r="T63" s="139"/>
      <c r="U63" s="139"/>
      <c r="V63" s="139"/>
      <c r="W63" s="139"/>
      <c r="X63" s="139"/>
      <c r="Y63" s="139"/>
      <c r="Z63" s="139"/>
      <c r="AA63" s="139"/>
      <c r="AB63" s="139"/>
    </row>
    <row r="64" spans="1:28" customFormat="1" x14ac:dyDescent="0.35">
      <c r="A64" s="139"/>
      <c r="B64" s="139"/>
      <c r="C64" s="139"/>
      <c r="D64" s="139"/>
      <c r="E64" s="139"/>
      <c r="F64" s="139"/>
      <c r="G64" s="139"/>
      <c r="H64" s="139"/>
      <c r="I64" s="139"/>
      <c r="J64" s="139"/>
      <c r="K64" s="139"/>
      <c r="L64" s="139"/>
      <c r="M64" s="139"/>
      <c r="N64" s="139"/>
      <c r="O64" s="139"/>
      <c r="P64" s="139"/>
      <c r="Q64" s="139"/>
      <c r="R64" s="139"/>
      <c r="S64" s="139"/>
      <c r="T64" s="139"/>
      <c r="U64" s="139"/>
      <c r="V64" s="139"/>
      <c r="W64" s="139"/>
      <c r="X64" s="139"/>
      <c r="Y64" s="139"/>
      <c r="Z64" s="139"/>
      <c r="AA64" s="139"/>
      <c r="AB64" s="139"/>
    </row>
    <row r="65" spans="15:21" customFormat="1" x14ac:dyDescent="0.35">
      <c r="O65" s="139"/>
      <c r="P65" s="139"/>
      <c r="Q65" s="139"/>
      <c r="R65" s="139"/>
      <c r="S65" s="139"/>
      <c r="T65" s="139"/>
      <c r="U65" s="139"/>
    </row>
  </sheetData>
  <sheetProtection algorithmName="SHA-512" hashValue="8AVoqpj6R7SOSYb08ODpnQOxmxbdxUkY5CkkXjlyEbZtaOVsOh5qBZMh6cR0euC5vs0sB+nnvXacD3KHciaaaA==" saltValue="0tgIjOhsac+68PuQMPYTqQ==" spinCount="100000" sheet="1" objects="1" scenarios="1"/>
  <mergeCells count="1">
    <mergeCell ref="A3:B3"/>
  </mergeCells>
  <pageMargins left="0.7" right="0.7" top="0.78749999999999998" bottom="0.78749999999999998" header="0.51180555555555496" footer="0.51180555555555496"/>
  <pageSetup paperSize="9" firstPageNumber="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66FF"/>
  </sheetPr>
  <dimension ref="A1:AB65"/>
  <sheetViews>
    <sheetView workbookViewId="0"/>
  </sheetViews>
  <sheetFormatPr baseColWidth="10" defaultColWidth="12.7265625" defaultRowHeight="14.5" x14ac:dyDescent="0.35"/>
  <cols>
    <col min="1" max="1" width="35.7265625" style="13" customWidth="1"/>
    <col min="2" max="14" width="12.7265625" style="13" customWidth="1"/>
    <col min="15" max="16384" width="12.7265625" style="13"/>
  </cols>
  <sheetData>
    <row r="1" spans="1:14" ht="23.5" x14ac:dyDescent="0.55000000000000004">
      <c r="A1" s="10" t="s">
        <v>82</v>
      </c>
      <c r="B1" s="11"/>
      <c r="C1" s="11"/>
      <c r="D1" s="139"/>
      <c r="E1" s="139"/>
      <c r="F1" s="2"/>
      <c r="G1" s="139"/>
      <c r="H1" s="139"/>
      <c r="I1" s="139"/>
      <c r="J1" s="139"/>
      <c r="K1" s="139"/>
      <c r="L1" s="139"/>
      <c r="M1" s="139"/>
      <c r="N1" s="139"/>
    </row>
    <row r="3" spans="1:14" ht="21" x14ac:dyDescent="0.5">
      <c r="A3" s="408" t="s">
        <v>142</v>
      </c>
      <c r="B3" s="408"/>
      <c r="C3" s="139"/>
      <c r="D3" s="139"/>
      <c r="E3" s="139"/>
      <c r="F3" s="139"/>
      <c r="G3" s="139"/>
      <c r="H3" s="139"/>
      <c r="I3" s="139"/>
      <c r="J3" s="139"/>
      <c r="K3" s="139"/>
      <c r="L3" s="139"/>
      <c r="M3" s="139"/>
      <c r="N3" s="139"/>
    </row>
    <row r="4" spans="1:14" x14ac:dyDescent="0.35">
      <c r="A4" s="12"/>
      <c r="B4" s="139"/>
      <c r="C4" s="139"/>
      <c r="D4" s="139"/>
      <c r="E4" s="139"/>
      <c r="F4" s="139"/>
      <c r="G4" s="139"/>
      <c r="H4" s="139"/>
      <c r="I4" s="139"/>
      <c r="J4" s="139"/>
      <c r="K4" s="139"/>
      <c r="L4" s="139"/>
      <c r="M4" s="139"/>
      <c r="N4" s="139"/>
    </row>
    <row r="5" spans="1:14" x14ac:dyDescent="0.35">
      <c r="A5" s="14" t="str">
        <f>Eingabe!$A$10</f>
        <v>Altersklasse</v>
      </c>
      <c r="B5" s="87" t="str">
        <f>Eingabe!$B$10</f>
        <v>[Jahre]</v>
      </c>
      <c r="C5" s="28" t="s">
        <v>53</v>
      </c>
      <c r="D5" s="89" t="str">
        <f>"1-20"</f>
        <v>1-20</v>
      </c>
      <c r="E5" s="28" t="s">
        <v>55</v>
      </c>
      <c r="F5" s="28" t="s">
        <v>56</v>
      </c>
      <c r="G5" s="28" t="s">
        <v>57</v>
      </c>
      <c r="H5" s="28" t="s">
        <v>58</v>
      </c>
      <c r="I5" s="28" t="s">
        <v>59</v>
      </c>
      <c r="J5" s="28" t="s">
        <v>60</v>
      </c>
      <c r="K5" s="28" t="s">
        <v>61</v>
      </c>
      <c r="L5" s="28" t="s">
        <v>62</v>
      </c>
      <c r="M5" s="15" t="s">
        <v>63</v>
      </c>
      <c r="N5" s="15" t="s">
        <v>143</v>
      </c>
    </row>
    <row r="6" spans="1:14" x14ac:dyDescent="0.35">
      <c r="A6" s="14" t="str">
        <f>Eingabe!$A$12</f>
        <v>Holzboden</v>
      </c>
      <c r="B6" s="88" t="str">
        <f>Eingabe!$B$12</f>
        <v>[ha]</v>
      </c>
      <c r="C6" s="16">
        <f>Eingabe!C53</f>
        <v>0</v>
      </c>
      <c r="D6" s="16">
        <f>Eingabe!D53</f>
        <v>0</v>
      </c>
      <c r="E6" s="16">
        <f>Eingabe!E53</f>
        <v>0</v>
      </c>
      <c r="F6" s="16">
        <f>Eingabe!F53</f>
        <v>0</v>
      </c>
      <c r="G6" s="16">
        <f>Eingabe!G53</f>
        <v>0</v>
      </c>
      <c r="H6" s="16">
        <f>Eingabe!H53</f>
        <v>0</v>
      </c>
      <c r="I6" s="16">
        <f>Eingabe!I53</f>
        <v>0</v>
      </c>
      <c r="J6" s="16">
        <f>Eingabe!J53</f>
        <v>0</v>
      </c>
      <c r="K6" s="16">
        <f>Eingabe!K53</f>
        <v>0</v>
      </c>
      <c r="L6" s="16">
        <f>Eingabe!L53</f>
        <v>0</v>
      </c>
      <c r="M6" s="16">
        <f>SUM(C6:L6)</f>
        <v>0</v>
      </c>
      <c r="N6" s="16"/>
    </row>
    <row r="7" spans="1:14" x14ac:dyDescent="0.35">
      <c r="A7" s="14" t="str">
        <f>Eingabe!$A$11</f>
        <v>Mittlerer BHD*</v>
      </c>
      <c r="B7" s="88" t="str">
        <f>Eingabe!$B$11</f>
        <v>[cm]</v>
      </c>
      <c r="C7" s="18" t="s">
        <v>67</v>
      </c>
      <c r="D7" s="16">
        <f>Eingabe!D52</f>
        <v>11.078794887083548</v>
      </c>
      <c r="E7" s="16">
        <f>Eingabe!E52</f>
        <v>17.207342658423347</v>
      </c>
      <c r="F7" s="16">
        <f>Eingabe!F52</f>
        <v>25.960226788718366</v>
      </c>
      <c r="G7" s="16">
        <f>Eingabe!G52</f>
        <v>32.669692820303517</v>
      </c>
      <c r="H7" s="16">
        <f>Eingabe!H52</f>
        <v>37.536423491021495</v>
      </c>
      <c r="I7" s="16">
        <f>Eingabe!I52</f>
        <v>41.44358172823199</v>
      </c>
      <c r="J7" s="16">
        <f>Eingabe!J52</f>
        <v>45.97566006887488</v>
      </c>
      <c r="K7" s="16">
        <f>Eingabe!K52</f>
        <v>48.673703289336871</v>
      </c>
      <c r="L7" s="16">
        <f>Eingabe!L52</f>
        <v>52.523747432549087</v>
      </c>
      <c r="M7" s="16"/>
      <c r="N7" s="16"/>
    </row>
    <row r="8" spans="1:14" x14ac:dyDescent="0.35">
      <c r="A8" s="14" t="str">
        <f>Eingabe!$A$13</f>
        <v>Vorrat Derbholz</v>
      </c>
      <c r="B8" s="88" t="str">
        <f>Eingabe!$B$13</f>
        <v>[Vfm]</v>
      </c>
      <c r="C8" s="18" t="s">
        <v>67</v>
      </c>
      <c r="D8" s="16">
        <f>Eingabe!D54</f>
        <v>0</v>
      </c>
      <c r="E8" s="16">
        <f>Eingabe!E54</f>
        <v>0</v>
      </c>
      <c r="F8" s="16">
        <f>Eingabe!F54</f>
        <v>0</v>
      </c>
      <c r="G8" s="16">
        <f>Eingabe!G54</f>
        <v>0</v>
      </c>
      <c r="H8" s="16">
        <f>Eingabe!H54</f>
        <v>0</v>
      </c>
      <c r="I8" s="16">
        <f>Eingabe!I54</f>
        <v>0</v>
      </c>
      <c r="J8" s="16">
        <f>Eingabe!J54</f>
        <v>0</v>
      </c>
      <c r="K8" s="16">
        <f>Eingabe!K54</f>
        <v>0</v>
      </c>
      <c r="L8" s="16">
        <f>Eingabe!L54</f>
        <v>0</v>
      </c>
      <c r="M8" s="16">
        <f>SUM(C8:L8)</f>
        <v>0</v>
      </c>
      <c r="N8" s="16">
        <f>IF($M$6=0,0,M8/$M$6)</f>
        <v>0</v>
      </c>
    </row>
    <row r="9" spans="1:14" x14ac:dyDescent="0.35">
      <c r="A9" s="14" t="str">
        <f>Eingabe!$A$14</f>
        <v>jährlicher Zuwachs Derbholz</v>
      </c>
      <c r="B9" s="88" t="str">
        <f>Eingabe!$B$14</f>
        <v>[Vfm/a]</v>
      </c>
      <c r="C9" s="18" t="s">
        <v>67</v>
      </c>
      <c r="D9" s="16">
        <f>Eingabe!D55</f>
        <v>0</v>
      </c>
      <c r="E9" s="16">
        <f>Eingabe!E55</f>
        <v>0</v>
      </c>
      <c r="F9" s="16">
        <f>Eingabe!F55</f>
        <v>0</v>
      </c>
      <c r="G9" s="16">
        <f>Eingabe!G55</f>
        <v>0</v>
      </c>
      <c r="H9" s="16">
        <f>Eingabe!H55</f>
        <v>0</v>
      </c>
      <c r="I9" s="16">
        <f>Eingabe!I55</f>
        <v>0</v>
      </c>
      <c r="J9" s="16">
        <f>Eingabe!J55</f>
        <v>0</v>
      </c>
      <c r="K9" s="16">
        <f>Eingabe!K55</f>
        <v>0</v>
      </c>
      <c r="L9" s="16">
        <f>Eingabe!L55</f>
        <v>0</v>
      </c>
      <c r="M9" s="16">
        <f>SUM(C9:L9)</f>
        <v>0</v>
      </c>
      <c r="N9" s="16">
        <f t="shared" ref="N9:N41" si="0">IF($M$6=0,0,M9/$M$6)</f>
        <v>0</v>
      </c>
    </row>
    <row r="10" spans="1:14" x14ac:dyDescent="0.35">
      <c r="A10" s="14" t="str">
        <f>Eingabe!$A$15</f>
        <v>geplante jährliche Nutzung</v>
      </c>
      <c r="B10" s="88" t="str">
        <f>Eingabe!$B$15</f>
        <v>[Efm/a]</v>
      </c>
      <c r="C10" s="18" t="s">
        <v>67</v>
      </c>
      <c r="D10" s="16">
        <f>Eingabe!D56</f>
        <v>0</v>
      </c>
      <c r="E10" s="16">
        <f>Eingabe!E56</f>
        <v>0</v>
      </c>
      <c r="F10" s="16">
        <f>Eingabe!F56</f>
        <v>0</v>
      </c>
      <c r="G10" s="16">
        <f>Eingabe!G56</f>
        <v>0</v>
      </c>
      <c r="H10" s="16">
        <f>Eingabe!H56</f>
        <v>0</v>
      </c>
      <c r="I10" s="16">
        <f>Eingabe!I56</f>
        <v>0</v>
      </c>
      <c r="J10" s="16">
        <f>Eingabe!J56</f>
        <v>0</v>
      </c>
      <c r="K10" s="16">
        <f>Eingabe!K56</f>
        <v>0</v>
      </c>
      <c r="L10" s="16">
        <f>Eingabe!L56</f>
        <v>0</v>
      </c>
      <c r="M10" s="16">
        <f>SUM(C10:L10)</f>
        <v>0</v>
      </c>
      <c r="N10" s="16">
        <f t="shared" si="0"/>
        <v>0</v>
      </c>
    </row>
    <row r="11" spans="1:14" x14ac:dyDescent="0.35">
      <c r="A11" s="14" t="str">
        <f>Eingabe!$A$15</f>
        <v>geplante jährliche Nutzung</v>
      </c>
      <c r="B11" s="88" t="s">
        <v>73</v>
      </c>
      <c r="C11" s="18" t="s">
        <v>67</v>
      </c>
      <c r="D11" s="18">
        <f>D10/Parameter!$C$29</f>
        <v>0</v>
      </c>
      <c r="E11" s="18">
        <f>E10/Parameter!$C$29</f>
        <v>0</v>
      </c>
      <c r="F11" s="18">
        <f>F10/Parameter!$C$29</f>
        <v>0</v>
      </c>
      <c r="G11" s="18">
        <f>G10/Parameter!$C$29</f>
        <v>0</v>
      </c>
      <c r="H11" s="18">
        <f>H10/Parameter!$C$29</f>
        <v>0</v>
      </c>
      <c r="I11" s="18">
        <f>I10/Parameter!$C$29</f>
        <v>0</v>
      </c>
      <c r="J11" s="18">
        <f>J10/Parameter!$C$29</f>
        <v>0</v>
      </c>
      <c r="K11" s="18">
        <f>K10/Parameter!$C$29</f>
        <v>0</v>
      </c>
      <c r="L11" s="18">
        <f>L10/Parameter!$C$29</f>
        <v>0</v>
      </c>
      <c r="M11" s="16">
        <f>SUM(C11:L11)</f>
        <v>0</v>
      </c>
      <c r="N11" s="16">
        <f t="shared" si="0"/>
        <v>0</v>
      </c>
    </row>
    <row r="12" spans="1:14" x14ac:dyDescent="0.35">
      <c r="A12" s="14"/>
      <c r="B12" s="139"/>
      <c r="C12" s="18"/>
      <c r="D12" s="18"/>
      <c r="E12" s="18"/>
      <c r="F12" s="18"/>
      <c r="G12" s="18"/>
      <c r="H12" s="18"/>
      <c r="I12" s="18"/>
      <c r="J12" s="18"/>
      <c r="K12" s="18"/>
      <c r="L12" s="18"/>
      <c r="M12" s="16"/>
      <c r="N12" s="16"/>
    </row>
    <row r="13" spans="1:14" x14ac:dyDescent="0.35">
      <c r="A13" s="17"/>
      <c r="B13" s="139"/>
      <c r="C13" s="29"/>
      <c r="D13" s="18"/>
      <c r="E13" s="18"/>
      <c r="F13" s="18"/>
      <c r="G13" s="18"/>
      <c r="H13" s="18"/>
      <c r="I13" s="18"/>
      <c r="J13" s="18"/>
      <c r="K13" s="18"/>
      <c r="L13" s="18"/>
      <c r="M13" s="18"/>
      <c r="N13" s="16"/>
    </row>
    <row r="14" spans="1:14" ht="21" x14ac:dyDescent="0.5">
      <c r="A14" s="134" t="s">
        <v>144</v>
      </c>
      <c r="B14" s="134"/>
      <c r="C14" s="29"/>
      <c r="D14" s="18"/>
      <c r="E14" s="18"/>
      <c r="F14" s="18"/>
      <c r="G14" s="18"/>
      <c r="H14" s="18"/>
      <c r="I14" s="18"/>
      <c r="J14" s="18"/>
      <c r="K14" s="18"/>
      <c r="L14" s="18"/>
      <c r="M14" s="18"/>
      <c r="N14" s="16"/>
    </row>
    <row r="15" spans="1:14" x14ac:dyDescent="0.35">
      <c r="A15" s="17"/>
      <c r="B15" s="139"/>
      <c r="C15" s="29"/>
      <c r="D15" s="18"/>
      <c r="E15" s="18"/>
      <c r="F15" s="18"/>
      <c r="G15" s="18"/>
      <c r="H15" s="18"/>
      <c r="I15" s="18"/>
      <c r="J15" s="18"/>
      <c r="K15" s="18"/>
      <c r="L15" s="18"/>
      <c r="M15" s="18"/>
      <c r="N15" s="16"/>
    </row>
    <row r="16" spans="1:14" x14ac:dyDescent="0.35">
      <c r="A16" s="19" t="str">
        <f>Eiche!A16</f>
        <v>Waldspeicher</v>
      </c>
      <c r="B16" s="20"/>
      <c r="C16" s="29"/>
      <c r="D16" s="18"/>
      <c r="E16" s="18"/>
      <c r="F16" s="18"/>
      <c r="G16" s="18"/>
      <c r="H16" s="18"/>
      <c r="I16" s="18"/>
      <c r="J16" s="18"/>
      <c r="K16" s="18"/>
      <c r="L16" s="18"/>
      <c r="M16" s="18"/>
      <c r="N16" s="16"/>
    </row>
    <row r="17" spans="1:15" ht="16.5" x14ac:dyDescent="0.45">
      <c r="A17" s="127" t="str">
        <f>Eiche!A17</f>
        <v>Vorrat Derbholz</v>
      </c>
      <c r="B17" s="139" t="s">
        <v>145</v>
      </c>
      <c r="C17" s="18" t="s">
        <v>67</v>
      </c>
      <c r="D17" s="18">
        <f>IF(D8&gt;0,VLOOKUP($A$1,Parameter!$B$8:$C$15,2)*D8*Parameter!$C$21*Parameter!$C$22,0)</f>
        <v>0</v>
      </c>
      <c r="E17" s="18">
        <f>IF(E8&gt;0,VLOOKUP($A$1,Parameter!$B$8:$C$15,2)*E8*Parameter!$C$21*Parameter!$C$22,0)</f>
        <v>0</v>
      </c>
      <c r="F17" s="18">
        <f>IF(F8&gt;0,VLOOKUP($A$1,Parameter!$B$8:$C$15,2)*F8*Parameter!$C$21*Parameter!$C$22,0)</f>
        <v>0</v>
      </c>
      <c r="G17" s="18">
        <f>IF(G8&gt;0,VLOOKUP($A$1,Parameter!$B$8:$C$15,2)*G8*Parameter!$C$21*Parameter!$C$22,0)</f>
        <v>0</v>
      </c>
      <c r="H17" s="18">
        <f>IF(H8&gt;0,VLOOKUP($A$1,Parameter!$B$8:$C$15,2)*H8*Parameter!$C$21*Parameter!$C$22,0)</f>
        <v>0</v>
      </c>
      <c r="I17" s="18">
        <f>IF(I8&gt;0,VLOOKUP($A$1,Parameter!$B$8:$C$15,2)*I8*Parameter!$C$21*Parameter!$C$22,0)</f>
        <v>0</v>
      </c>
      <c r="J17" s="18">
        <f>IF(J8&gt;0,VLOOKUP($A$1,Parameter!$B$8:$C$15,2)*J8*Parameter!$C$21*Parameter!$C$22,0)</f>
        <v>0</v>
      </c>
      <c r="K17" s="18">
        <f>IF(K8&gt;0,VLOOKUP($A$1,Parameter!$B$8:$C$15,2)*K8*Parameter!$C$21*Parameter!$C$22,0)</f>
        <v>0</v>
      </c>
      <c r="L17" s="18">
        <f>IF(L8&gt;0,VLOOKUP($A$1,Parameter!$B$8:$C$15,2)*L8*Parameter!$C$21*Parameter!$C$22,0)</f>
        <v>0</v>
      </c>
      <c r="M17" s="18">
        <f>SUM(C17:L17)</f>
        <v>0</v>
      </c>
      <c r="N17" s="16">
        <f t="shared" si="0"/>
        <v>0</v>
      </c>
      <c r="O17" s="139"/>
    </row>
    <row r="18" spans="1:15" ht="16.5" x14ac:dyDescent="0.45">
      <c r="A18" s="127" t="str">
        <f>Eiche!A18</f>
        <v>jährlicher Zuwachs Derbholz</v>
      </c>
      <c r="B18" s="139" t="s">
        <v>146</v>
      </c>
      <c r="C18" s="18" t="s">
        <v>67</v>
      </c>
      <c r="D18" s="18">
        <f>IF(D9&gt;0,VLOOKUP($A$1,Parameter!$B$8:$C$15,2)*D9*Parameter!$C$21*Parameter!$C$22,0)</f>
        <v>0</v>
      </c>
      <c r="E18" s="18">
        <f>IF(E9&gt;0,VLOOKUP($A$1,Parameter!$B$8:$C$15,2)*E9*Parameter!$C$21*Parameter!$C$22,0)</f>
        <v>0</v>
      </c>
      <c r="F18" s="18">
        <f>IF(F9&gt;0,VLOOKUP($A$1,Parameter!$B$8:$C$15,2)*F9*Parameter!$C$21*Parameter!$C$22,0)</f>
        <v>0</v>
      </c>
      <c r="G18" s="18">
        <f>IF(G9&gt;0,VLOOKUP($A$1,Parameter!$B$8:$C$15,2)*G9*Parameter!$C$21*Parameter!$C$22,0)</f>
        <v>0</v>
      </c>
      <c r="H18" s="18">
        <f>IF(H9&gt;0,VLOOKUP($A$1,Parameter!$B$8:$C$15,2)*H9*Parameter!$C$21*Parameter!$C$22,0)</f>
        <v>0</v>
      </c>
      <c r="I18" s="18">
        <f>IF(I9&gt;0,VLOOKUP($A$1,Parameter!$B$8:$C$15,2)*I9*Parameter!$C$21*Parameter!$C$22,0)</f>
        <v>0</v>
      </c>
      <c r="J18" s="18">
        <f>IF(J9&gt;0,VLOOKUP($A$1,Parameter!$B$8:$C$15,2)*J9*Parameter!$C$21*Parameter!$C$22,0)</f>
        <v>0</v>
      </c>
      <c r="K18" s="18">
        <f>IF(K9&gt;0,VLOOKUP($A$1,Parameter!$B$8:$C$15,2)*K9*Parameter!$C$21*Parameter!$C$22,0)</f>
        <v>0</v>
      </c>
      <c r="L18" s="18">
        <f>IF(L9&gt;0,VLOOKUP($A$1,Parameter!$B$8:$C$15,2)*L9*Parameter!$C$21*Parameter!$C$22,0)</f>
        <v>0</v>
      </c>
      <c r="M18" s="18">
        <f>SUM(C18:L18)</f>
        <v>0</v>
      </c>
      <c r="N18" s="16">
        <f t="shared" si="0"/>
        <v>0</v>
      </c>
      <c r="O18" s="139"/>
    </row>
    <row r="19" spans="1:15" ht="16.5" x14ac:dyDescent="0.45">
      <c r="A19" s="127" t="str">
        <f>Eiche!A19</f>
        <v>geplante jährliche Nutzung</v>
      </c>
      <c r="B19" s="139" t="s">
        <v>146</v>
      </c>
      <c r="C19" s="18" t="s">
        <v>67</v>
      </c>
      <c r="D19" s="18">
        <f>IF(D11&gt;0,VLOOKUP($A$1,Parameter!$B$8:$C$15,2)*D11*Parameter!$C$21*Parameter!$C$22,0)</f>
        <v>0</v>
      </c>
      <c r="E19" s="18">
        <f>IF(E11&gt;0,VLOOKUP($A$1,Parameter!$B$8:$C$15,2)*E11*Parameter!$C$21*Parameter!$C$22,0)</f>
        <v>0</v>
      </c>
      <c r="F19" s="18">
        <f>IF(F11&gt;0,VLOOKUP($A$1,Parameter!$B$8:$C$15,2)*F11*Parameter!$C$21*Parameter!$C$22,0)</f>
        <v>0</v>
      </c>
      <c r="G19" s="18">
        <f>IF(G11&gt;0,VLOOKUP($A$1,Parameter!$B$8:$C$15,2)*G11*Parameter!$C$21*Parameter!$C$22,0)</f>
        <v>0</v>
      </c>
      <c r="H19" s="18">
        <f>IF(H11&gt;0,VLOOKUP($A$1,Parameter!$B$8:$C$15,2)*H11*Parameter!$C$21*Parameter!$C$22,0)</f>
        <v>0</v>
      </c>
      <c r="I19" s="18">
        <f>IF(I11&gt;0,VLOOKUP($A$1,Parameter!$B$8:$C$15,2)*I11*Parameter!$C$21*Parameter!$C$22,0)</f>
        <v>0</v>
      </c>
      <c r="J19" s="18">
        <f>IF(J11&gt;0,VLOOKUP($A$1,Parameter!$B$8:$C$15,2)*J11*Parameter!$C$21*Parameter!$C$22,0)</f>
        <v>0</v>
      </c>
      <c r="K19" s="18">
        <f>IF(K11&gt;0,VLOOKUP($A$1,Parameter!$B$8:$C$15,2)*K11*Parameter!$C$21*Parameter!$C$22,0)</f>
        <v>0</v>
      </c>
      <c r="L19" s="18">
        <f>IF(L11&gt;0,VLOOKUP($A$1,Parameter!$B$8:$C$15,2)*L11*Parameter!$C$21*Parameter!$C$22,0)</f>
        <v>0</v>
      </c>
      <c r="M19" s="18">
        <f>SUM(C19:L19)</f>
        <v>0</v>
      </c>
      <c r="N19" s="16">
        <f t="shared" si="0"/>
        <v>0</v>
      </c>
      <c r="O19" s="139"/>
    </row>
    <row r="20" spans="1:15" ht="16.5" x14ac:dyDescent="0.45">
      <c r="A20" s="127" t="str">
        <f>Eiche!A20</f>
        <v>jährliche Nettoerhöhung</v>
      </c>
      <c r="B20" s="139" t="s">
        <v>146</v>
      </c>
      <c r="C20" s="18" t="s">
        <v>67</v>
      </c>
      <c r="D20" s="18">
        <f>D18-D19</f>
        <v>0</v>
      </c>
      <c r="E20" s="18">
        <f t="shared" ref="E20:L20" si="1">E18-E19</f>
        <v>0</v>
      </c>
      <c r="F20" s="18">
        <f t="shared" si="1"/>
        <v>0</v>
      </c>
      <c r="G20" s="18">
        <f t="shared" si="1"/>
        <v>0</v>
      </c>
      <c r="H20" s="18">
        <f t="shared" si="1"/>
        <v>0</v>
      </c>
      <c r="I20" s="18">
        <f t="shared" si="1"/>
        <v>0</v>
      </c>
      <c r="J20" s="18">
        <f t="shared" si="1"/>
        <v>0</v>
      </c>
      <c r="K20" s="18">
        <f t="shared" si="1"/>
        <v>0</v>
      </c>
      <c r="L20" s="18">
        <f t="shared" si="1"/>
        <v>0</v>
      </c>
      <c r="M20" s="18">
        <f>SUM(C20:L20)</f>
        <v>0</v>
      </c>
      <c r="N20" s="16">
        <f t="shared" si="0"/>
        <v>0</v>
      </c>
      <c r="O20" s="139"/>
    </row>
    <row r="21" spans="1:15" x14ac:dyDescent="0.35">
      <c r="A21" s="19"/>
      <c r="B21" s="20"/>
      <c r="C21" s="29"/>
      <c r="D21" s="18"/>
      <c r="E21" s="18"/>
      <c r="F21" s="18"/>
      <c r="G21" s="18"/>
      <c r="H21" s="18"/>
      <c r="I21" s="18"/>
      <c r="J21" s="18"/>
      <c r="K21" s="18"/>
      <c r="L21" s="18"/>
      <c r="M21" s="18"/>
      <c r="N21" s="16"/>
      <c r="O21" s="139"/>
    </row>
    <row r="22" spans="1:15" x14ac:dyDescent="0.35">
      <c r="A22" s="19" t="str">
        <f>Eiche!A22</f>
        <v>Holzproduktespeicher</v>
      </c>
      <c r="B22" s="139"/>
      <c r="C22" s="29"/>
      <c r="D22" s="18"/>
      <c r="E22" s="18"/>
      <c r="F22" s="18"/>
      <c r="G22" s="18"/>
      <c r="H22" s="18"/>
      <c r="I22" s="18"/>
      <c r="J22" s="18"/>
      <c r="K22" s="18"/>
      <c r="L22" s="18"/>
      <c r="M22" s="18"/>
      <c r="N22" s="16"/>
      <c r="O22" s="139"/>
    </row>
    <row r="23" spans="1:15" ht="16.5" x14ac:dyDescent="0.45">
      <c r="A23" s="131" t="str">
        <f>Eiche!A23</f>
        <v>Produkte</v>
      </c>
      <c r="B23" s="139" t="s">
        <v>146</v>
      </c>
      <c r="C23" s="18" t="s">
        <v>67</v>
      </c>
      <c r="D23" s="18">
        <f>D19*Parameter!$C$29</f>
        <v>0</v>
      </c>
      <c r="E23" s="18">
        <f>E19*Parameter!$C$29</f>
        <v>0</v>
      </c>
      <c r="F23" s="18">
        <f>F19*Parameter!$C$29</f>
        <v>0</v>
      </c>
      <c r="G23" s="18">
        <f>G19*Parameter!$C$29</f>
        <v>0</v>
      </c>
      <c r="H23" s="18">
        <f>H19*Parameter!$C$29</f>
        <v>0</v>
      </c>
      <c r="I23" s="18">
        <f>I19*Parameter!$C$29</f>
        <v>0</v>
      </c>
      <c r="J23" s="18">
        <f>J19*Parameter!$C$29</f>
        <v>0</v>
      </c>
      <c r="K23" s="18">
        <f>K19*Parameter!$C$29</f>
        <v>0</v>
      </c>
      <c r="L23" s="18">
        <f>L19*Parameter!$C$29</f>
        <v>0</v>
      </c>
      <c r="M23" s="18">
        <f>SUM(C23:L23)</f>
        <v>0</v>
      </c>
      <c r="N23" s="16">
        <f t="shared" si="0"/>
        <v>0</v>
      </c>
      <c r="O23" s="139"/>
    </row>
    <row r="24" spans="1:15" ht="16.5" x14ac:dyDescent="0.45">
      <c r="A24" s="131" t="str">
        <f>Eiche!A24</f>
        <v>- stofflich</v>
      </c>
      <c r="B24" s="139" t="s">
        <v>146</v>
      </c>
      <c r="C24" s="18" t="s">
        <v>67</v>
      </c>
      <c r="D24" s="22">
        <f>IF(D7&lt;0,0,Parameter!$C$40*(1+Parameter!$D$40*EXP(-Parameter!$E$40*D7))^-(1/Parameter!$F$40)*D23)</f>
        <v>0</v>
      </c>
      <c r="E24" s="22">
        <f>IF(E7&lt;0,0,Parameter!$C$40*(1+Parameter!$D$40*EXP(-Parameter!$E$40*E7))^-(1/Parameter!$F$40)*E23)</f>
        <v>0</v>
      </c>
      <c r="F24" s="22">
        <f>IF(F7&lt;0,0,Parameter!$C$40*(1+Parameter!$D$40*EXP(-Parameter!$E$40*F7))^-(1/Parameter!$F$40)*F23)</f>
        <v>0</v>
      </c>
      <c r="G24" s="22">
        <f>IF(G7&lt;0,0,Parameter!$C$40*(1+Parameter!$D$40*EXP(-Parameter!$E$40*G7))^-(1/Parameter!$F$40)*G23)</f>
        <v>0</v>
      </c>
      <c r="H24" s="22">
        <f>IF(H7&lt;0,0,Parameter!$C$40*(1+Parameter!$D$40*EXP(-Parameter!$E$40*H7))^-(1/Parameter!$F$40)*H23)</f>
        <v>0</v>
      </c>
      <c r="I24" s="22">
        <f>IF(I7&lt;0,0,Parameter!$C$40*(1+Parameter!$D$40*EXP(-Parameter!$E$40*I7))^-(1/Parameter!$F$40)*I23)</f>
        <v>0</v>
      </c>
      <c r="J24" s="22">
        <f>IF(J7&lt;0,0,Parameter!$C$40*(1+Parameter!$D$40*EXP(-Parameter!$E$40*J7))^-(1/Parameter!$F$40)*J23)</f>
        <v>0</v>
      </c>
      <c r="K24" s="22">
        <f>IF(K7&lt;0,0,Parameter!$C$40*(1+Parameter!$D$40*EXP(-Parameter!$E$40*K7))^-(1/Parameter!$F$40)*K23)</f>
        <v>0</v>
      </c>
      <c r="L24" s="22">
        <f>IF(L7&lt;0,0,Parameter!$C$40*(1+Parameter!$D$40*EXP(-Parameter!$E$40*L7))^-(1/Parameter!$F$40)*L23)</f>
        <v>0</v>
      </c>
      <c r="M24" s="18">
        <f>SUM(C24:L24)</f>
        <v>0</v>
      </c>
      <c r="N24" s="16">
        <f t="shared" si="0"/>
        <v>0</v>
      </c>
      <c r="O24" s="23"/>
    </row>
    <row r="25" spans="1:15" ht="16.5" x14ac:dyDescent="0.45">
      <c r="A25" s="131" t="str">
        <f>Eiche!A25</f>
        <v>- nicht-stofflich</v>
      </c>
      <c r="B25" s="139" t="s">
        <v>146</v>
      </c>
      <c r="C25" s="18" t="s">
        <v>67</v>
      </c>
      <c r="D25" s="22">
        <f>D23-D24</f>
        <v>0</v>
      </c>
      <c r="E25" s="22">
        <f t="shared" ref="E25:L25" si="2">E23-E24</f>
        <v>0</v>
      </c>
      <c r="F25" s="22">
        <f t="shared" si="2"/>
        <v>0</v>
      </c>
      <c r="G25" s="22">
        <f t="shared" si="2"/>
        <v>0</v>
      </c>
      <c r="H25" s="22">
        <f t="shared" si="2"/>
        <v>0</v>
      </c>
      <c r="I25" s="22">
        <f t="shared" si="2"/>
        <v>0</v>
      </c>
      <c r="J25" s="22">
        <f t="shared" si="2"/>
        <v>0</v>
      </c>
      <c r="K25" s="22">
        <f t="shared" si="2"/>
        <v>0</v>
      </c>
      <c r="L25" s="22">
        <f t="shared" si="2"/>
        <v>0</v>
      </c>
      <c r="M25" s="18">
        <f>SUM(C25:L25)</f>
        <v>0</v>
      </c>
      <c r="N25" s="16">
        <f t="shared" si="0"/>
        <v>0</v>
      </c>
      <c r="O25" s="23"/>
    </row>
    <row r="26" spans="1:15" x14ac:dyDescent="0.35">
      <c r="A26" s="131"/>
      <c r="B26" s="21"/>
      <c r="C26" s="29"/>
      <c r="D26" s="18"/>
      <c r="E26" s="18"/>
      <c r="F26" s="18"/>
      <c r="G26" s="18"/>
      <c r="H26" s="18"/>
      <c r="I26" s="18"/>
      <c r="J26" s="18"/>
      <c r="K26" s="18"/>
      <c r="L26" s="18"/>
      <c r="M26" s="18"/>
      <c r="N26" s="16"/>
      <c r="O26" s="139"/>
    </row>
    <row r="27" spans="1:15" ht="16.5" x14ac:dyDescent="0.45">
      <c r="A27" s="131" t="str">
        <f>Eiche!A27</f>
        <v>jährliche Bruttoerhöhung</v>
      </c>
      <c r="B27" s="139" t="s">
        <v>146</v>
      </c>
      <c r="C27" s="18" t="s">
        <v>67</v>
      </c>
      <c r="D27" s="18">
        <f>D24*Parameter!$C$48</f>
        <v>0</v>
      </c>
      <c r="E27" s="18">
        <f>E24*Parameter!$C$48</f>
        <v>0</v>
      </c>
      <c r="F27" s="18">
        <f>F24*Parameter!$C$48</f>
        <v>0</v>
      </c>
      <c r="G27" s="18">
        <f>G24*Parameter!$C$48</f>
        <v>0</v>
      </c>
      <c r="H27" s="18">
        <f>H24*Parameter!$C$48</f>
        <v>0</v>
      </c>
      <c r="I27" s="18">
        <f>I24*Parameter!$C$48</f>
        <v>0</v>
      </c>
      <c r="J27" s="18">
        <f>J24*Parameter!$C$48</f>
        <v>0</v>
      </c>
      <c r="K27" s="18">
        <f>K24*Parameter!$C$48</f>
        <v>0</v>
      </c>
      <c r="L27" s="18">
        <f>L24*Parameter!$C$48</f>
        <v>0</v>
      </c>
      <c r="M27" s="18">
        <f>SUM(C27:L27)</f>
        <v>0</v>
      </c>
      <c r="N27" s="16">
        <f t="shared" si="0"/>
        <v>0</v>
      </c>
      <c r="O27" s="139"/>
    </row>
    <row r="28" spans="1:15" ht="16.5" x14ac:dyDescent="0.45">
      <c r="A28" s="131" t="str">
        <f>Eiche!A28</f>
        <v>jährliche Nettoerhöhung</v>
      </c>
      <c r="B28" s="139" t="s">
        <v>146</v>
      </c>
      <c r="C28" s="18" t="s">
        <v>67</v>
      </c>
      <c r="D28" s="18">
        <f>D27*Parameter!$C$49</f>
        <v>0</v>
      </c>
      <c r="E28" s="18">
        <f>E27*Parameter!$C$49</f>
        <v>0</v>
      </c>
      <c r="F28" s="18">
        <f>F27*Parameter!$C$49</f>
        <v>0</v>
      </c>
      <c r="G28" s="18">
        <f>G27*Parameter!$C$49</f>
        <v>0</v>
      </c>
      <c r="H28" s="18">
        <f>H27*Parameter!$C$49</f>
        <v>0</v>
      </c>
      <c r="I28" s="18">
        <f>I27*Parameter!$C$49</f>
        <v>0</v>
      </c>
      <c r="J28" s="18">
        <f>J27*Parameter!$C$49</f>
        <v>0</v>
      </c>
      <c r="K28" s="18">
        <f>K27*Parameter!$C$49</f>
        <v>0</v>
      </c>
      <c r="L28" s="18">
        <f>L27*Parameter!$C$49</f>
        <v>0</v>
      </c>
      <c r="M28" s="18">
        <f>SUM(C28:L28)</f>
        <v>0</v>
      </c>
      <c r="N28" s="16">
        <f t="shared" si="0"/>
        <v>0</v>
      </c>
      <c r="O28" s="139"/>
    </row>
    <row r="29" spans="1:15" ht="16.5" x14ac:dyDescent="0.45">
      <c r="A29" s="131" t="str">
        <f>Eiche!A29</f>
        <v>Abgang Holzproduktespeicher</v>
      </c>
      <c r="B29" s="139" t="s">
        <v>146</v>
      </c>
      <c r="C29" s="18" t="s">
        <v>67</v>
      </c>
      <c r="D29" s="18">
        <f>D27-D28</f>
        <v>0</v>
      </c>
      <c r="E29" s="18">
        <f t="shared" ref="E29:L29" si="3">E27-E28</f>
        <v>0</v>
      </c>
      <c r="F29" s="18">
        <f t="shared" si="3"/>
        <v>0</v>
      </c>
      <c r="G29" s="18">
        <f t="shared" si="3"/>
        <v>0</v>
      </c>
      <c r="H29" s="18">
        <f t="shared" si="3"/>
        <v>0</v>
      </c>
      <c r="I29" s="18">
        <f t="shared" si="3"/>
        <v>0</v>
      </c>
      <c r="J29" s="18">
        <f t="shared" si="3"/>
        <v>0</v>
      </c>
      <c r="K29" s="18">
        <f t="shared" si="3"/>
        <v>0</v>
      </c>
      <c r="L29" s="18">
        <f t="shared" si="3"/>
        <v>0</v>
      </c>
      <c r="M29" s="18">
        <f>SUM(C29:L29)</f>
        <v>0</v>
      </c>
      <c r="N29" s="16">
        <f t="shared" si="0"/>
        <v>0</v>
      </c>
      <c r="O29" s="139"/>
    </row>
    <row r="30" spans="1:15" x14ac:dyDescent="0.35">
      <c r="A30" s="99"/>
      <c r="B30" s="21"/>
      <c r="C30" s="29"/>
      <c r="D30" s="18"/>
      <c r="E30" s="18"/>
      <c r="F30" s="18"/>
      <c r="G30" s="18"/>
      <c r="H30" s="18"/>
      <c r="I30" s="18"/>
      <c r="J30" s="18"/>
      <c r="K30" s="18"/>
      <c r="L30" s="18"/>
      <c r="M30" s="18"/>
      <c r="N30" s="16"/>
      <c r="O30" s="139"/>
    </row>
    <row r="31" spans="1:15" x14ac:dyDescent="0.35">
      <c r="A31" s="19" t="str">
        <f>Eiche!A31</f>
        <v>Substitution</v>
      </c>
      <c r="B31" s="21"/>
      <c r="C31" s="29"/>
      <c r="D31" s="18"/>
      <c r="E31" s="18"/>
      <c r="F31" s="18"/>
      <c r="G31" s="18"/>
      <c r="H31" s="18"/>
      <c r="I31" s="18"/>
      <c r="J31" s="18"/>
      <c r="K31" s="18"/>
      <c r="L31" s="18"/>
      <c r="M31" s="18"/>
      <c r="N31" s="16"/>
      <c r="O31" s="139"/>
    </row>
    <row r="32" spans="1:15" ht="16.5" x14ac:dyDescent="0.45">
      <c r="A32" s="131" t="str">
        <f>Eiche!A32</f>
        <v>- stofflich lange, mittlere Lebensdauer</v>
      </c>
      <c r="B32" s="139" t="s">
        <v>146</v>
      </c>
      <c r="C32" s="18" t="s">
        <v>67</v>
      </c>
      <c r="D32" s="18">
        <f>IF(D27&gt;0,D27*Parameter!$C$66,0)</f>
        <v>0</v>
      </c>
      <c r="E32" s="18">
        <f>IF(E27&gt;0,E27*Parameter!$C$66,0)</f>
        <v>0</v>
      </c>
      <c r="F32" s="18">
        <f>IF(F27&gt;0,F27*Parameter!$C$66,0)</f>
        <v>0</v>
      </c>
      <c r="G32" s="18">
        <f>IF(G27&gt;0,G27*Parameter!$C$66,0)</f>
        <v>0</v>
      </c>
      <c r="H32" s="18">
        <f>IF(H27&gt;0,H27*Parameter!$C$66,0)</f>
        <v>0</v>
      </c>
      <c r="I32" s="18">
        <f>IF(I27&gt;0,I27*Parameter!$C$66,0)</f>
        <v>0</v>
      </c>
      <c r="J32" s="18">
        <f>IF(J27&gt;0,J27*Parameter!$C$66,0)</f>
        <v>0</v>
      </c>
      <c r="K32" s="18">
        <f>IF(K27&gt;0,K27*Parameter!$C$66,0)</f>
        <v>0</v>
      </c>
      <c r="L32" s="18">
        <f>IF(L27&gt;0,L27*Parameter!$C$66,0)</f>
        <v>0</v>
      </c>
      <c r="M32" s="18">
        <f t="shared" ref="M32:M37" si="4">SUM(C32:L32)</f>
        <v>0</v>
      </c>
      <c r="N32" s="16">
        <f t="shared" si="0"/>
        <v>0</v>
      </c>
      <c r="O32" s="139"/>
    </row>
    <row r="33" spans="1:28" ht="16.5" x14ac:dyDescent="0.45">
      <c r="A33" s="131" t="str">
        <f>Eiche!A33</f>
        <v>- stofflich Kaskadennutzung</v>
      </c>
      <c r="B33" s="139" t="s">
        <v>146</v>
      </c>
      <c r="C33" s="18" t="s">
        <v>67</v>
      </c>
      <c r="D33" s="18">
        <f>IF(D27&gt;0,D27*Parameter!$C$72*Parameter!$C$66,0)</f>
        <v>0</v>
      </c>
      <c r="E33" s="18">
        <f>IF(E27&gt;0,E27*Parameter!$C$72*Parameter!$C$66,0)</f>
        <v>0</v>
      </c>
      <c r="F33" s="18">
        <f>IF(F27&gt;0,F27*Parameter!$C$72*Parameter!$C$66,0)</f>
        <v>0</v>
      </c>
      <c r="G33" s="18">
        <f>IF(G27&gt;0,G27*Parameter!$C$72*Parameter!$C$66,0)</f>
        <v>0</v>
      </c>
      <c r="H33" s="18">
        <f>IF(H27&gt;0,H27*Parameter!$C$72*Parameter!$C$66,0)</f>
        <v>0</v>
      </c>
      <c r="I33" s="18">
        <f>IF(I27&gt;0,I27*Parameter!$C$72*Parameter!$C$66,0)</f>
        <v>0</v>
      </c>
      <c r="J33" s="18">
        <f>IF(J27&gt;0,J27*Parameter!$C$72*Parameter!$C$66,0)</f>
        <v>0</v>
      </c>
      <c r="K33" s="18">
        <f>IF(K27&gt;0,K27*Parameter!$C$72*Parameter!$C$66,0)</f>
        <v>0</v>
      </c>
      <c r="L33" s="18">
        <f>IF(L27&gt;0,L27*Parameter!$C$72*Parameter!$C$66,0)</f>
        <v>0</v>
      </c>
      <c r="M33" s="18">
        <f t="shared" si="4"/>
        <v>0</v>
      </c>
      <c r="N33" s="16">
        <f>IF($M$6=0,0,M33/$M$6)</f>
        <v>0</v>
      </c>
      <c r="O33" s="139"/>
      <c r="P33" s="139"/>
      <c r="Q33" s="139"/>
      <c r="R33" s="139"/>
      <c r="S33" s="139"/>
      <c r="T33" s="139"/>
      <c r="U33" s="139"/>
      <c r="V33" s="139"/>
      <c r="W33" s="139"/>
      <c r="X33" s="139"/>
      <c r="Y33" s="139"/>
      <c r="Z33" s="139"/>
      <c r="AA33" s="139"/>
      <c r="AB33" s="139"/>
    </row>
    <row r="34" spans="1:28" ht="16.5" x14ac:dyDescent="0.45">
      <c r="A34" s="131" t="str">
        <f>Eiche!A34</f>
        <v>- stofflich kurze Lebensdauer</v>
      </c>
      <c r="B34" s="139" t="s">
        <v>146</v>
      </c>
      <c r="C34" s="18" t="s">
        <v>67</v>
      </c>
      <c r="D34" s="18">
        <f>D24*Parameter!$C$79*Parameter!$C$66</f>
        <v>0</v>
      </c>
      <c r="E34" s="18">
        <f>E24*Parameter!$C$79*Parameter!$C$66</f>
        <v>0</v>
      </c>
      <c r="F34" s="18">
        <f>F24*Parameter!$C$79*Parameter!$C$66</f>
        <v>0</v>
      </c>
      <c r="G34" s="18">
        <f>G24*Parameter!$C$79*Parameter!$C$66</f>
        <v>0</v>
      </c>
      <c r="H34" s="18">
        <f>H24*Parameter!$C$79*Parameter!$C$66</f>
        <v>0</v>
      </c>
      <c r="I34" s="18">
        <f>I24*Parameter!$C$79*Parameter!$C$66</f>
        <v>0</v>
      </c>
      <c r="J34" s="18">
        <f>J24*Parameter!$C$79*Parameter!$C$66</f>
        <v>0</v>
      </c>
      <c r="K34" s="18">
        <f>K24*Parameter!$C$79*Parameter!$C$66</f>
        <v>0</v>
      </c>
      <c r="L34" s="18">
        <f>L24*Parameter!$C$79*Parameter!$C$66</f>
        <v>0</v>
      </c>
      <c r="M34" s="18">
        <f t="shared" si="4"/>
        <v>0</v>
      </c>
      <c r="N34" s="16">
        <f t="shared" si="0"/>
        <v>0</v>
      </c>
      <c r="O34" s="139"/>
      <c r="P34" s="139"/>
      <c r="Q34" s="139"/>
      <c r="R34" s="139"/>
      <c r="S34" s="139"/>
      <c r="T34" s="139"/>
      <c r="U34" s="139"/>
      <c r="V34" s="139"/>
      <c r="W34" s="139"/>
      <c r="X34" s="139"/>
      <c r="Y34" s="139"/>
      <c r="Z34" s="139"/>
      <c r="AA34" s="139"/>
      <c r="AB34" s="139"/>
    </row>
    <row r="35" spans="1:28" ht="16.5" x14ac:dyDescent="0.45">
      <c r="A35" s="131" t="str">
        <f>Eiche!A35</f>
        <v>- energetisch aus Wald</v>
      </c>
      <c r="B35" s="139" t="s">
        <v>146</v>
      </c>
      <c r="C35" s="18" t="s">
        <v>67</v>
      </c>
      <c r="D35" s="18">
        <f>IF(D25&gt;0,D25*Parameter!$C$67,0)</f>
        <v>0</v>
      </c>
      <c r="E35" s="18">
        <f>IF(E25&gt;0,E25*Parameter!$C$67,0)</f>
        <v>0</v>
      </c>
      <c r="F35" s="18">
        <f>IF(F25&gt;0,F25*Parameter!$C$67,0)</f>
        <v>0</v>
      </c>
      <c r="G35" s="18">
        <f>IF(G25&gt;0,G25*Parameter!$C$67,0)</f>
        <v>0</v>
      </c>
      <c r="H35" s="18">
        <f>IF(H25&gt;0,H25*Parameter!$C$67,0)</f>
        <v>0</v>
      </c>
      <c r="I35" s="18">
        <f>IF(I25&gt;0,I25*Parameter!$C$67,0)</f>
        <v>0</v>
      </c>
      <c r="J35" s="18">
        <f>IF(J25&gt;0,J25*Parameter!$C$67,0)</f>
        <v>0</v>
      </c>
      <c r="K35" s="18">
        <f>IF(K25&gt;0,K25*Parameter!$C$67,0)</f>
        <v>0</v>
      </c>
      <c r="L35" s="18">
        <f>IF(L25&gt;0,L25*Parameter!$C$67,0)</f>
        <v>0</v>
      </c>
      <c r="M35" s="18">
        <f t="shared" si="4"/>
        <v>0</v>
      </c>
      <c r="N35" s="16">
        <f>IF($M$6=0,0,M35/$M$6)</f>
        <v>0</v>
      </c>
      <c r="O35" s="139"/>
      <c r="P35" s="139"/>
      <c r="Q35" s="139"/>
      <c r="R35" s="139"/>
      <c r="S35" s="139"/>
      <c r="T35" s="139"/>
      <c r="U35" s="139"/>
      <c r="V35" s="139"/>
      <c r="W35" s="139"/>
      <c r="X35" s="139"/>
      <c r="Y35" s="139"/>
      <c r="Z35" s="139"/>
      <c r="AA35" s="139"/>
      <c r="AB35" s="139"/>
    </row>
    <row r="36" spans="1:28" ht="16.5" x14ac:dyDescent="0.45">
      <c r="A36" s="131" t="str">
        <f>Eiche!A36</f>
        <v>- energetisch kurze Lebensdauer</v>
      </c>
      <c r="B36" s="139" t="s">
        <v>146</v>
      </c>
      <c r="C36" s="18" t="s">
        <v>67</v>
      </c>
      <c r="D36" s="234">
        <f>IF(D24&gt;0,(D24-D27)*Parameter!$C$67,0)</f>
        <v>0</v>
      </c>
      <c r="E36" s="234">
        <f>IF(E24&gt;0,(E24-E27)*Parameter!$C$67,0)</f>
        <v>0</v>
      </c>
      <c r="F36" s="234">
        <f>IF(F24&gt;0,(F24-F27)*Parameter!$C$67,0)</f>
        <v>0</v>
      </c>
      <c r="G36" s="234">
        <f>IF(G24&gt;0,(G24-G27)*Parameter!$C$67,0)</f>
        <v>0</v>
      </c>
      <c r="H36" s="234">
        <f>IF(H24&gt;0,(H24-H27)*Parameter!$C$67,0)</f>
        <v>0</v>
      </c>
      <c r="I36" s="234">
        <f>IF(I24&gt;0,(I24-I27)*Parameter!$C$67,0)</f>
        <v>0</v>
      </c>
      <c r="J36" s="234">
        <f>IF(J24&gt;0,(J24-J27)*Parameter!$C$67,0)</f>
        <v>0</v>
      </c>
      <c r="K36" s="234">
        <f>IF(K24&gt;0,(K24-K27)*Parameter!$C$67,0)</f>
        <v>0</v>
      </c>
      <c r="L36" s="234">
        <f>IF(L24&gt;0,(L24-L27)*Parameter!$C$67,0)</f>
        <v>0</v>
      </c>
      <c r="M36" s="18">
        <f t="shared" si="4"/>
        <v>0</v>
      </c>
      <c r="N36" s="16">
        <f>IF($M$6=0,0,M36/$M$6)</f>
        <v>0</v>
      </c>
      <c r="O36" s="139"/>
      <c r="P36" s="139"/>
      <c r="Q36" s="139"/>
      <c r="R36" s="139"/>
      <c r="S36" s="139"/>
      <c r="T36" s="139"/>
      <c r="U36" s="139"/>
      <c r="V36" s="139"/>
      <c r="W36" s="139"/>
      <c r="X36" s="139"/>
      <c r="Y36" s="139"/>
      <c r="Z36" s="139"/>
      <c r="AA36" s="139"/>
      <c r="AB36" s="139"/>
    </row>
    <row r="37" spans="1:28" ht="16.5" x14ac:dyDescent="0.45">
      <c r="A37" s="131" t="str">
        <f>Eiche!A37</f>
        <v>- energetisch Kaskadennutzung</v>
      </c>
      <c r="B37" s="139" t="s">
        <v>146</v>
      </c>
      <c r="C37" s="18" t="s">
        <v>67</v>
      </c>
      <c r="D37" s="18">
        <f>IF(D29&gt;0,D29*Parameter!$C$67,0)</f>
        <v>0</v>
      </c>
      <c r="E37" s="18">
        <f>IF(E29&gt;0,E29*Parameter!$C$67,0)</f>
        <v>0</v>
      </c>
      <c r="F37" s="18">
        <f>IF(F29&gt;0,F29*Parameter!$C$67,0)</f>
        <v>0</v>
      </c>
      <c r="G37" s="18">
        <f>IF(G29&gt;0,G29*Parameter!$C$67,0)</f>
        <v>0</v>
      </c>
      <c r="H37" s="18">
        <f>IF(H29&gt;0,H29*Parameter!$C$67,0)</f>
        <v>0</v>
      </c>
      <c r="I37" s="18">
        <f>IF(I29&gt;0,I29*Parameter!$C$67,0)</f>
        <v>0</v>
      </c>
      <c r="J37" s="18">
        <f>IF(J29&gt;0,J29*Parameter!$C$67,0)</f>
        <v>0</v>
      </c>
      <c r="K37" s="18">
        <f>IF(K29&gt;0,K29*Parameter!$C$67,0)</f>
        <v>0</v>
      </c>
      <c r="L37" s="18">
        <f>IF(L29&gt;0,L29*Parameter!$C$67,0)</f>
        <v>0</v>
      </c>
      <c r="M37" s="18">
        <f t="shared" si="4"/>
        <v>0</v>
      </c>
      <c r="N37" s="16">
        <f t="shared" si="0"/>
        <v>0</v>
      </c>
      <c r="O37" s="139"/>
      <c r="P37" s="139"/>
      <c r="Q37" s="139"/>
      <c r="R37" s="139"/>
      <c r="S37" s="139"/>
      <c r="T37" s="139"/>
      <c r="U37" s="139"/>
      <c r="V37" s="139"/>
      <c r="W37" s="139"/>
      <c r="X37" s="139"/>
      <c r="Y37" s="139"/>
      <c r="Z37" s="139"/>
      <c r="AA37" s="139"/>
      <c r="AB37" s="139"/>
    </row>
    <row r="38" spans="1:28" ht="16.5" x14ac:dyDescent="0.45">
      <c r="A38" s="131" t="str">
        <f>Eiche!A38</f>
        <v>Summe jährliche Substitution</v>
      </c>
      <c r="B38" s="139" t="s">
        <v>146</v>
      </c>
      <c r="C38" s="18" t="s">
        <v>67</v>
      </c>
      <c r="D38" s="18">
        <f>SUM(D32:D37)</f>
        <v>0</v>
      </c>
      <c r="E38" s="18">
        <f t="shared" ref="E38:M38" si="5">SUM(E32:E37)</f>
        <v>0</v>
      </c>
      <c r="F38" s="18">
        <f t="shared" si="5"/>
        <v>0</v>
      </c>
      <c r="G38" s="18">
        <f t="shared" si="5"/>
        <v>0</v>
      </c>
      <c r="H38" s="18">
        <f t="shared" si="5"/>
        <v>0</v>
      </c>
      <c r="I38" s="18">
        <f t="shared" si="5"/>
        <v>0</v>
      </c>
      <c r="J38" s="18">
        <f t="shared" si="5"/>
        <v>0</v>
      </c>
      <c r="K38" s="18">
        <f t="shared" si="5"/>
        <v>0</v>
      </c>
      <c r="L38" s="18">
        <f t="shared" si="5"/>
        <v>0</v>
      </c>
      <c r="M38" s="18">
        <f t="shared" si="5"/>
        <v>0</v>
      </c>
      <c r="N38" s="16">
        <f t="shared" si="0"/>
        <v>0</v>
      </c>
      <c r="O38" s="139"/>
      <c r="P38" s="139"/>
      <c r="Q38" s="139"/>
      <c r="R38" s="139"/>
      <c r="S38" s="139"/>
      <c r="T38" s="139"/>
      <c r="U38" s="139"/>
      <c r="V38" s="139"/>
      <c r="W38" s="139"/>
      <c r="X38" s="139"/>
      <c r="Y38" s="139"/>
      <c r="Z38" s="139"/>
      <c r="AA38" s="139"/>
      <c r="AB38" s="139"/>
    </row>
    <row r="39" spans="1:28" x14ac:dyDescent="0.35">
      <c r="A39" s="99"/>
      <c r="B39" s="139"/>
      <c r="C39" s="29"/>
      <c r="D39" s="18"/>
      <c r="E39" s="18"/>
      <c r="F39" s="18"/>
      <c r="G39" s="18"/>
      <c r="H39" s="18"/>
      <c r="I39" s="18"/>
      <c r="J39" s="18"/>
      <c r="K39" s="18"/>
      <c r="L39" s="18"/>
      <c r="M39" s="18"/>
      <c r="N39" s="16"/>
      <c r="O39" s="139"/>
      <c r="P39" s="139"/>
      <c r="Q39" s="139"/>
      <c r="R39" s="139"/>
      <c r="S39" s="139"/>
      <c r="T39" s="139"/>
      <c r="U39" s="139"/>
      <c r="V39" s="139"/>
      <c r="W39" s="139"/>
      <c r="X39" s="139"/>
      <c r="Y39" s="139"/>
      <c r="Z39" s="139"/>
      <c r="AA39" s="139"/>
      <c r="AB39" s="139"/>
    </row>
    <row r="40" spans="1:28" x14ac:dyDescent="0.35">
      <c r="A40" s="100" t="str">
        <f>Eiche!A40</f>
        <v>Jährliche Klimaschutzleistung</v>
      </c>
      <c r="B40" s="139"/>
      <c r="C40" s="29"/>
      <c r="D40" s="18"/>
      <c r="E40" s="18"/>
      <c r="F40" s="18"/>
      <c r="G40" s="18"/>
      <c r="H40" s="18"/>
      <c r="I40" s="18"/>
      <c r="J40" s="18"/>
      <c r="K40" s="18"/>
      <c r="L40" s="18"/>
      <c r="M40" s="18"/>
      <c r="N40" s="16"/>
      <c r="O40" s="139"/>
      <c r="P40" s="139"/>
      <c r="Q40" s="139"/>
      <c r="R40" s="139"/>
      <c r="S40" s="139"/>
      <c r="T40" s="139"/>
      <c r="U40" s="139"/>
      <c r="V40" s="139"/>
      <c r="W40" s="139"/>
      <c r="X40" s="139"/>
      <c r="Y40" s="139"/>
      <c r="Z40" s="139"/>
      <c r="AA40" s="139"/>
      <c r="AB40" s="139"/>
    </row>
    <row r="41" spans="1:28" ht="16.5" x14ac:dyDescent="0.45">
      <c r="A41" s="131" t="str">
        <f>Eiche!A41</f>
        <v>Klimaschutzleistung Forst &amp; Holz</v>
      </c>
      <c r="B41" s="139" t="s">
        <v>146</v>
      </c>
      <c r="C41" s="18" t="s">
        <v>67</v>
      </c>
      <c r="D41" s="18">
        <f t="shared" ref="D41:L41" si="6">D20+D28+D38</f>
        <v>0</v>
      </c>
      <c r="E41" s="18">
        <f t="shared" si="6"/>
        <v>0</v>
      </c>
      <c r="F41" s="18">
        <f t="shared" si="6"/>
        <v>0</v>
      </c>
      <c r="G41" s="18">
        <f t="shared" si="6"/>
        <v>0</v>
      </c>
      <c r="H41" s="18">
        <f t="shared" si="6"/>
        <v>0</v>
      </c>
      <c r="I41" s="18">
        <f t="shared" si="6"/>
        <v>0</v>
      </c>
      <c r="J41" s="18">
        <f t="shared" si="6"/>
        <v>0</v>
      </c>
      <c r="K41" s="18">
        <f t="shared" si="6"/>
        <v>0</v>
      </c>
      <c r="L41" s="18">
        <f t="shared" si="6"/>
        <v>0</v>
      </c>
      <c r="M41" s="18">
        <f>SUM(C41:L41)</f>
        <v>0</v>
      </c>
      <c r="N41" s="16">
        <f t="shared" si="0"/>
        <v>0</v>
      </c>
      <c r="O41" s="139"/>
      <c r="P41" s="139"/>
      <c r="Q41" s="139"/>
      <c r="R41" s="139"/>
      <c r="S41" s="139"/>
      <c r="T41" s="139"/>
      <c r="U41" s="139"/>
      <c r="V41" s="139"/>
      <c r="W41" s="139"/>
      <c r="X41" s="139"/>
      <c r="Y41" s="139"/>
      <c r="Z41" s="139"/>
      <c r="AA41" s="139"/>
      <c r="AB41" s="139"/>
    </row>
    <row r="43" spans="1:28" x14ac:dyDescent="0.35">
      <c r="A43" s="17"/>
      <c r="B43" s="139"/>
      <c r="C43" s="139"/>
      <c r="D43" s="139"/>
      <c r="E43" s="139"/>
      <c r="F43" s="139"/>
      <c r="G43" s="139"/>
      <c r="H43" s="139"/>
      <c r="I43" s="139"/>
      <c r="J43" s="139"/>
      <c r="K43" s="139"/>
      <c r="L43" s="139"/>
      <c r="M43" s="139"/>
      <c r="N43" s="139"/>
      <c r="O43" s="139"/>
      <c r="P43" s="139"/>
      <c r="Q43" s="139"/>
      <c r="R43" s="139"/>
      <c r="S43" s="139"/>
      <c r="T43" s="139"/>
      <c r="U43" s="139"/>
      <c r="V43" s="139"/>
      <c r="W43" s="139"/>
      <c r="X43" s="139"/>
      <c r="Y43" s="139"/>
      <c r="Z43" s="139"/>
      <c r="AA43" s="139"/>
      <c r="AB43" s="139"/>
    </row>
    <row r="44" spans="1:28" customFormat="1" x14ac:dyDescent="0.35">
      <c r="A44" s="139"/>
      <c r="B44" s="139"/>
      <c r="C44" s="139"/>
      <c r="D44" s="139"/>
      <c r="E44" s="139"/>
      <c r="F44" s="139"/>
      <c r="G44" s="139"/>
      <c r="H44" s="139"/>
      <c r="I44" s="139"/>
      <c r="J44" s="139"/>
      <c r="K44" s="139"/>
      <c r="L44" s="139"/>
      <c r="M44" s="139"/>
      <c r="N44" s="139"/>
      <c r="O44" s="139"/>
      <c r="P44" s="139"/>
      <c r="Q44" s="139"/>
      <c r="R44" s="139"/>
      <c r="S44" s="139"/>
      <c r="T44" s="139"/>
      <c r="U44" s="139"/>
      <c r="V44" s="139"/>
      <c r="W44" s="139"/>
      <c r="X44" s="139"/>
      <c r="Y44" s="139"/>
      <c r="Z44" s="139"/>
      <c r="AA44" s="139"/>
      <c r="AB44" s="139"/>
    </row>
    <row r="45" spans="1:28" customFormat="1" x14ac:dyDescent="0.35">
      <c r="A45" s="139" t="s">
        <v>90</v>
      </c>
      <c r="B45" s="139"/>
      <c r="C45" s="139"/>
      <c r="D45" s="139"/>
      <c r="E45" s="139"/>
      <c r="F45" s="139"/>
      <c r="G45" s="139"/>
      <c r="H45" s="139"/>
      <c r="I45" s="139"/>
      <c r="J45" s="139"/>
      <c r="K45" s="139"/>
      <c r="L45" s="139"/>
      <c r="M45" s="139"/>
      <c r="N45" s="139"/>
      <c r="O45" s="139"/>
      <c r="P45" s="139"/>
      <c r="Q45" s="139"/>
      <c r="R45" s="139"/>
      <c r="S45" s="139"/>
      <c r="T45" s="139"/>
      <c r="U45" s="139"/>
      <c r="V45" s="139"/>
      <c r="W45" s="139"/>
      <c r="X45" s="139"/>
      <c r="Y45" s="139"/>
      <c r="Z45" s="139"/>
      <c r="AA45" s="139"/>
      <c r="AB45" s="139"/>
    </row>
    <row r="46" spans="1:28" customFormat="1" x14ac:dyDescent="0.35">
      <c r="A46" s="139"/>
      <c r="B46" s="139"/>
      <c r="C46" s="139"/>
      <c r="D46" s="139"/>
      <c r="E46" s="139"/>
      <c r="F46" s="139"/>
      <c r="G46" s="139"/>
      <c r="H46" s="139"/>
      <c r="I46" s="139"/>
      <c r="J46" s="139"/>
      <c r="K46" s="139"/>
      <c r="L46" s="139"/>
      <c r="M46" s="139"/>
      <c r="N46" s="139"/>
      <c r="O46" s="139"/>
      <c r="P46" s="139"/>
      <c r="Q46" s="139"/>
      <c r="R46" s="139"/>
      <c r="S46" s="139"/>
      <c r="T46" s="139"/>
      <c r="U46" s="139"/>
      <c r="V46" s="139"/>
      <c r="W46" s="139"/>
      <c r="X46" s="139"/>
      <c r="Y46" s="139"/>
      <c r="Z46" s="139"/>
      <c r="AA46" s="139"/>
      <c r="AB46" s="139"/>
    </row>
    <row r="47" spans="1:28" customFormat="1" x14ac:dyDescent="0.35">
      <c r="A47" s="259" t="str">
        <f>Eiche!A47</f>
        <v>Klimarechner DFWR, Stand: 21.06.2018</v>
      </c>
      <c r="B47" s="259"/>
      <c r="C47" s="259"/>
      <c r="D47" s="139"/>
      <c r="E47" s="139"/>
      <c r="F47" s="139"/>
      <c r="G47" s="139"/>
      <c r="H47" s="139"/>
      <c r="I47" s="139"/>
      <c r="J47" s="139"/>
      <c r="K47" s="139"/>
      <c r="L47" s="139"/>
      <c r="M47" s="139"/>
      <c r="N47" s="139"/>
      <c r="O47" s="139"/>
      <c r="P47" s="139"/>
      <c r="Q47" s="139"/>
      <c r="R47" s="139"/>
      <c r="S47" s="139"/>
      <c r="T47" s="139"/>
      <c r="U47" s="139"/>
      <c r="V47" s="139"/>
      <c r="W47" s="139"/>
      <c r="X47" s="139"/>
      <c r="Y47" s="139"/>
      <c r="Z47" s="139"/>
      <c r="AA47" s="139"/>
      <c r="AB47" s="139"/>
    </row>
    <row r="48" spans="1:28" customFormat="1" x14ac:dyDescent="0.35">
      <c r="A48" s="139"/>
      <c r="B48" s="139"/>
      <c r="C48" s="139"/>
      <c r="D48" s="139"/>
      <c r="E48" s="139"/>
      <c r="F48" s="139"/>
      <c r="G48" s="139"/>
      <c r="H48" s="139"/>
      <c r="I48" s="139"/>
      <c r="J48" s="139"/>
      <c r="K48" s="139"/>
      <c r="L48" s="139"/>
      <c r="M48" s="139"/>
      <c r="N48" s="139"/>
      <c r="O48" s="139"/>
      <c r="P48" s="139"/>
      <c r="Q48" s="139"/>
      <c r="R48" s="139"/>
      <c r="S48" s="139"/>
      <c r="T48" s="139"/>
      <c r="U48" s="139"/>
      <c r="V48" s="139"/>
      <c r="W48" s="139"/>
      <c r="X48" s="139"/>
      <c r="Y48" s="139"/>
      <c r="Z48" s="139"/>
      <c r="AA48" s="139"/>
      <c r="AB48" s="139"/>
    </row>
    <row r="49" spans="1:28" customFormat="1" x14ac:dyDescent="0.35">
      <c r="A49" s="139"/>
      <c r="B49" s="139"/>
      <c r="C49" s="139"/>
      <c r="D49" s="139"/>
      <c r="E49" s="139"/>
      <c r="F49" s="139"/>
      <c r="G49" s="139"/>
      <c r="H49" s="139"/>
      <c r="I49" s="139"/>
      <c r="J49" s="139"/>
      <c r="K49" s="139"/>
      <c r="L49" s="139"/>
      <c r="M49" s="139"/>
      <c r="N49" s="139"/>
      <c r="O49" s="139"/>
      <c r="P49" s="139"/>
      <c r="Q49" s="139"/>
      <c r="R49" s="139"/>
      <c r="S49" s="139"/>
      <c r="T49" s="139"/>
      <c r="U49" s="139"/>
      <c r="V49" s="139"/>
      <c r="W49" s="139"/>
      <c r="X49" s="139"/>
      <c r="Y49" s="139"/>
      <c r="Z49" s="139"/>
      <c r="AA49" s="139"/>
      <c r="AB49" s="139"/>
    </row>
    <row r="50" spans="1:28" customFormat="1" x14ac:dyDescent="0.35">
      <c r="A50" s="139"/>
      <c r="B50" s="139"/>
      <c r="C50" s="139"/>
      <c r="D50" s="139"/>
      <c r="E50" s="139"/>
      <c r="F50" s="139"/>
      <c r="G50" s="139"/>
      <c r="H50" s="139"/>
      <c r="I50" s="139"/>
      <c r="J50" s="139"/>
      <c r="K50" s="139"/>
      <c r="L50" s="139"/>
      <c r="M50" s="139"/>
      <c r="N50" s="139"/>
      <c r="O50" s="139"/>
      <c r="P50" s="139"/>
      <c r="Q50" s="139"/>
      <c r="R50" s="139"/>
      <c r="S50" s="139"/>
      <c r="T50" s="139"/>
      <c r="U50" s="139"/>
      <c r="V50" s="139"/>
      <c r="W50" s="139"/>
      <c r="X50" s="139"/>
      <c r="Y50" s="139"/>
      <c r="Z50" s="139"/>
      <c r="AA50" s="139"/>
      <c r="AB50" s="139"/>
    </row>
    <row r="51" spans="1:28" customFormat="1" x14ac:dyDescent="0.35">
      <c r="A51" s="139"/>
      <c r="B51" s="139"/>
      <c r="C51" s="139"/>
      <c r="D51" s="139"/>
      <c r="E51" s="139"/>
      <c r="F51" s="139"/>
      <c r="G51" s="139"/>
      <c r="H51" s="139"/>
      <c r="I51" s="139"/>
      <c r="J51" s="139"/>
      <c r="K51" s="139"/>
      <c r="L51" s="139"/>
      <c r="M51" s="139"/>
      <c r="N51" s="139"/>
      <c r="O51" s="139"/>
      <c r="P51" s="139"/>
      <c r="Q51" s="139"/>
      <c r="R51" s="139"/>
      <c r="S51" s="139"/>
      <c r="T51" s="139"/>
      <c r="U51" s="139"/>
      <c r="V51" s="139"/>
      <c r="W51" s="139"/>
      <c r="X51" s="139"/>
      <c r="Y51" s="139"/>
      <c r="Z51" s="139"/>
      <c r="AA51" s="139"/>
      <c r="AB51" s="139"/>
    </row>
    <row r="52" spans="1:28" customFormat="1" x14ac:dyDescent="0.35">
      <c r="A52" s="139"/>
      <c r="B52" s="139"/>
      <c r="C52" s="139"/>
      <c r="D52" s="139"/>
      <c r="E52" s="139"/>
      <c r="F52" s="139"/>
      <c r="G52" s="139"/>
      <c r="H52" s="139"/>
      <c r="I52" s="139"/>
      <c r="J52" s="139"/>
      <c r="K52" s="139"/>
      <c r="L52" s="139"/>
      <c r="M52" s="139"/>
      <c r="N52" s="139"/>
      <c r="O52" s="139"/>
      <c r="P52" s="139"/>
      <c r="Q52" s="139"/>
      <c r="R52" s="139"/>
      <c r="S52" s="139"/>
      <c r="T52" s="139"/>
      <c r="U52" s="139"/>
      <c r="V52" s="139"/>
      <c r="W52" s="139"/>
      <c r="X52" s="139"/>
      <c r="Y52" s="139"/>
      <c r="Z52" s="139"/>
      <c r="AA52" s="139"/>
      <c r="AB52" s="139"/>
    </row>
    <row r="53" spans="1:28" customFormat="1" x14ac:dyDescent="0.35">
      <c r="A53" s="139"/>
      <c r="B53" s="139"/>
      <c r="C53" s="139"/>
      <c r="D53" s="139"/>
      <c r="E53" s="139"/>
      <c r="F53" s="139"/>
      <c r="G53" s="139"/>
      <c r="H53" s="139"/>
      <c r="I53" s="139"/>
      <c r="J53" s="139"/>
      <c r="K53" s="139"/>
      <c r="L53" s="139"/>
      <c r="M53" s="139"/>
      <c r="N53" s="139"/>
      <c r="O53" s="139"/>
      <c r="P53" s="139"/>
      <c r="Q53" s="139"/>
      <c r="R53" s="139"/>
      <c r="S53" s="139"/>
      <c r="T53" s="139"/>
      <c r="U53" s="139"/>
      <c r="V53" s="139"/>
      <c r="W53" s="139"/>
      <c r="X53" s="139"/>
      <c r="Y53" s="139"/>
      <c r="Z53" s="139"/>
      <c r="AA53" s="139"/>
      <c r="AB53" s="139"/>
    </row>
    <row r="54" spans="1:28" customFormat="1" x14ac:dyDescent="0.35">
      <c r="A54" s="139"/>
      <c r="B54" s="139"/>
      <c r="C54" s="139"/>
      <c r="D54" s="139"/>
      <c r="E54" s="139"/>
      <c r="F54" s="139"/>
      <c r="G54" s="139"/>
      <c r="H54" s="139"/>
      <c r="I54" s="139"/>
      <c r="J54" s="139"/>
      <c r="K54" s="139"/>
      <c r="L54" s="139"/>
      <c r="M54" s="139"/>
      <c r="N54" s="139"/>
      <c r="O54" s="139"/>
      <c r="P54" s="139"/>
      <c r="Q54" s="139"/>
      <c r="R54" s="139"/>
      <c r="S54" s="139"/>
      <c r="T54" s="139"/>
      <c r="U54" s="139"/>
      <c r="V54" s="139"/>
      <c r="W54" s="139"/>
      <c r="X54" s="139"/>
      <c r="Y54" s="139"/>
      <c r="Z54" s="139"/>
      <c r="AA54" s="139"/>
      <c r="AB54" s="139"/>
    </row>
    <row r="55" spans="1:28" customFormat="1" x14ac:dyDescent="0.35">
      <c r="A55" s="139"/>
      <c r="B55" s="139"/>
      <c r="C55" s="139"/>
      <c r="D55" s="139"/>
      <c r="E55" s="139"/>
      <c r="F55" s="139"/>
      <c r="G55" s="139"/>
      <c r="H55" s="139"/>
      <c r="I55" s="139"/>
      <c r="J55" s="139"/>
      <c r="K55" s="139"/>
      <c r="L55" s="139"/>
      <c r="M55" s="139"/>
      <c r="N55" s="139"/>
      <c r="O55" s="139"/>
      <c r="P55" s="139"/>
      <c r="Q55" s="139"/>
      <c r="R55" s="139"/>
      <c r="S55" s="139"/>
      <c r="T55" s="139"/>
      <c r="U55" s="139"/>
      <c r="V55" s="139"/>
      <c r="W55" s="139"/>
      <c r="X55" s="139"/>
      <c r="Y55" s="139"/>
      <c r="Z55" s="139"/>
      <c r="AA55" s="139"/>
      <c r="AB55" s="139"/>
    </row>
    <row r="56" spans="1:28" customFormat="1" x14ac:dyDescent="0.35">
      <c r="A56" s="139"/>
      <c r="B56" s="139"/>
      <c r="C56" s="139"/>
      <c r="D56" s="139"/>
      <c r="E56" s="139"/>
      <c r="F56" s="139"/>
      <c r="G56" s="139"/>
      <c r="H56" s="139"/>
      <c r="I56" s="139"/>
      <c r="J56" s="139"/>
      <c r="K56" s="139"/>
      <c r="L56" s="139"/>
      <c r="M56" s="139"/>
      <c r="N56" s="139"/>
      <c r="O56" s="139"/>
      <c r="P56" s="139"/>
      <c r="Q56" s="139"/>
      <c r="R56" s="139"/>
      <c r="S56" s="139"/>
      <c r="T56" s="139"/>
      <c r="U56" s="139"/>
      <c r="V56" s="139"/>
      <c r="W56" s="139"/>
      <c r="X56" s="139"/>
      <c r="Y56" s="139"/>
      <c r="Z56" s="139"/>
      <c r="AA56" s="139"/>
      <c r="AB56" s="139"/>
    </row>
    <row r="57" spans="1:28" customFormat="1" x14ac:dyDescent="0.35">
      <c r="A57" s="139"/>
      <c r="B57" s="139"/>
      <c r="C57" s="139"/>
      <c r="D57" s="139"/>
      <c r="E57" s="139"/>
      <c r="F57" s="139"/>
      <c r="G57" s="139"/>
      <c r="H57" s="139"/>
      <c r="I57" s="139"/>
      <c r="J57" s="139"/>
      <c r="K57" s="139"/>
      <c r="L57" s="139"/>
      <c r="M57" s="139"/>
      <c r="N57" s="139"/>
      <c r="O57" s="139"/>
      <c r="P57" s="139"/>
      <c r="Q57" s="139"/>
      <c r="R57" s="139"/>
      <c r="S57" s="139"/>
      <c r="T57" s="139"/>
      <c r="U57" s="139"/>
      <c r="V57" s="139"/>
      <c r="W57" s="139"/>
      <c r="X57" s="139"/>
      <c r="Y57" s="139"/>
      <c r="Z57" s="139"/>
      <c r="AA57" s="139"/>
      <c r="AB57" s="139"/>
    </row>
    <row r="58" spans="1:28" customFormat="1" x14ac:dyDescent="0.35">
      <c r="A58" s="139"/>
      <c r="B58" s="139"/>
      <c r="C58" s="139"/>
      <c r="D58" s="139"/>
      <c r="E58" s="139"/>
      <c r="F58" s="139"/>
      <c r="G58" s="139"/>
      <c r="H58" s="139"/>
      <c r="I58" s="139"/>
      <c r="J58" s="139"/>
      <c r="K58" s="139"/>
      <c r="L58" s="139"/>
      <c r="M58" s="139"/>
      <c r="N58" s="139"/>
      <c r="O58" s="139"/>
      <c r="P58" s="139"/>
      <c r="Q58" s="139"/>
      <c r="R58" s="139"/>
      <c r="S58" s="139"/>
      <c r="T58" s="139"/>
      <c r="U58" s="139"/>
      <c r="V58" s="139"/>
      <c r="W58" s="139"/>
      <c r="X58" s="139"/>
      <c r="Y58" s="139"/>
      <c r="Z58" s="139"/>
      <c r="AA58" s="139"/>
      <c r="AB58" s="139"/>
    </row>
    <row r="59" spans="1:28" customFormat="1" x14ac:dyDescent="0.35">
      <c r="A59" s="139"/>
      <c r="B59" s="139"/>
      <c r="C59" s="139"/>
      <c r="D59" s="139"/>
      <c r="E59" s="139"/>
      <c r="F59" s="139"/>
      <c r="G59" s="139"/>
      <c r="H59" s="139"/>
      <c r="I59" s="139"/>
      <c r="J59" s="139"/>
      <c r="K59" s="139"/>
      <c r="L59" s="139"/>
      <c r="M59" s="139"/>
      <c r="N59" s="139"/>
      <c r="O59" s="139"/>
      <c r="P59" s="139"/>
      <c r="Q59" s="139"/>
      <c r="R59" s="139"/>
      <c r="S59" s="139"/>
      <c r="T59" s="139"/>
      <c r="U59" s="139"/>
      <c r="V59" s="139"/>
      <c r="W59" s="139"/>
      <c r="X59" s="139"/>
      <c r="Y59" s="139"/>
      <c r="Z59" s="139"/>
      <c r="AA59" s="139"/>
      <c r="AB59" s="139"/>
    </row>
    <row r="60" spans="1:28" customFormat="1" x14ac:dyDescent="0.35">
      <c r="A60" s="139"/>
      <c r="B60" s="139"/>
      <c r="C60" s="139"/>
      <c r="D60" s="139"/>
      <c r="E60" s="139"/>
      <c r="F60" s="139"/>
      <c r="G60" s="139"/>
      <c r="H60" s="139"/>
      <c r="I60" s="139"/>
      <c r="J60" s="139"/>
      <c r="K60" s="139"/>
      <c r="L60" s="139"/>
      <c r="M60" s="139"/>
      <c r="N60" s="139"/>
      <c r="O60" s="139"/>
      <c r="P60" s="139"/>
      <c r="Q60" s="139"/>
      <c r="R60" s="139"/>
      <c r="S60" s="139"/>
      <c r="T60" s="139"/>
      <c r="U60" s="139"/>
      <c r="V60" s="139"/>
      <c r="W60" s="139"/>
      <c r="X60" s="139"/>
      <c r="Y60" s="139"/>
      <c r="Z60" s="139"/>
      <c r="AA60" s="139"/>
      <c r="AB60" s="139"/>
    </row>
    <row r="61" spans="1:28" customFormat="1" x14ac:dyDescent="0.35">
      <c r="A61" s="139"/>
      <c r="B61" s="139"/>
      <c r="C61" s="139"/>
      <c r="D61" s="139"/>
      <c r="E61" s="139"/>
      <c r="F61" s="139"/>
      <c r="G61" s="139"/>
      <c r="H61" s="139"/>
      <c r="I61" s="139"/>
      <c r="J61" s="139"/>
      <c r="K61" s="139"/>
      <c r="L61" s="139"/>
      <c r="M61" s="139"/>
      <c r="N61" s="139"/>
      <c r="O61" s="139"/>
      <c r="P61" s="139"/>
      <c r="Q61" s="139"/>
      <c r="R61" s="139"/>
      <c r="S61" s="139"/>
      <c r="T61" s="139"/>
      <c r="U61" s="139"/>
      <c r="V61" s="139"/>
      <c r="W61" s="139"/>
      <c r="X61" s="139"/>
      <c r="Y61" s="139"/>
      <c r="Z61" s="139"/>
      <c r="AA61" s="139"/>
      <c r="AB61" s="139"/>
    </row>
    <row r="62" spans="1:28" customFormat="1" x14ac:dyDescent="0.35">
      <c r="A62" s="139"/>
      <c r="B62" s="139"/>
      <c r="C62" s="139"/>
      <c r="D62" s="139"/>
      <c r="E62" s="139"/>
      <c r="F62" s="139"/>
      <c r="G62" s="139"/>
      <c r="H62" s="139"/>
      <c r="I62" s="139"/>
      <c r="J62" s="139"/>
      <c r="K62" s="139"/>
      <c r="L62" s="139"/>
      <c r="M62" s="139"/>
      <c r="N62" s="139"/>
      <c r="O62" s="139"/>
      <c r="P62" s="139"/>
      <c r="Q62" s="139"/>
      <c r="R62" s="139"/>
      <c r="S62" s="139"/>
      <c r="T62" s="139"/>
      <c r="U62" s="139"/>
      <c r="V62" s="139"/>
      <c r="W62" s="139"/>
      <c r="X62" s="139"/>
      <c r="Y62" s="139"/>
      <c r="Z62" s="139"/>
      <c r="AA62" s="139"/>
      <c r="AB62" s="139"/>
    </row>
    <row r="63" spans="1:28" customFormat="1" x14ac:dyDescent="0.35">
      <c r="A63" s="139"/>
      <c r="B63" s="139"/>
      <c r="C63" s="139"/>
      <c r="D63" s="139"/>
      <c r="E63" s="139"/>
      <c r="F63" s="139"/>
      <c r="G63" s="139"/>
      <c r="H63" s="139"/>
      <c r="I63" s="139"/>
      <c r="J63" s="139"/>
      <c r="K63" s="139"/>
      <c r="L63" s="139"/>
      <c r="M63" s="139"/>
      <c r="N63" s="139"/>
      <c r="O63" s="139"/>
      <c r="P63" s="139"/>
      <c r="Q63" s="139"/>
      <c r="R63" s="139"/>
      <c r="S63" s="139"/>
      <c r="T63" s="139"/>
      <c r="U63" s="139"/>
      <c r="V63" s="139"/>
      <c r="W63" s="139"/>
      <c r="X63" s="139"/>
      <c r="Y63" s="139"/>
      <c r="Z63" s="139"/>
      <c r="AA63" s="139"/>
      <c r="AB63" s="139"/>
    </row>
    <row r="64" spans="1:28" customFormat="1" x14ac:dyDescent="0.35">
      <c r="A64" s="139"/>
      <c r="B64" s="139"/>
      <c r="C64" s="139"/>
      <c r="D64" s="139"/>
      <c r="E64" s="139"/>
      <c r="F64" s="139"/>
      <c r="G64" s="139"/>
      <c r="H64" s="139"/>
      <c r="I64" s="139"/>
      <c r="J64" s="139"/>
      <c r="K64" s="139"/>
      <c r="L64" s="139"/>
      <c r="M64" s="139"/>
      <c r="N64" s="139"/>
      <c r="O64" s="139"/>
      <c r="P64" s="139"/>
      <c r="Q64" s="139"/>
      <c r="R64" s="139"/>
      <c r="S64" s="139"/>
      <c r="T64" s="139"/>
      <c r="U64" s="139"/>
      <c r="V64" s="139"/>
      <c r="W64" s="139"/>
      <c r="X64" s="139"/>
      <c r="Y64" s="139"/>
      <c r="Z64" s="139"/>
      <c r="AA64" s="139"/>
      <c r="AB64" s="139"/>
    </row>
    <row r="65" spans="15:21" customFormat="1" x14ac:dyDescent="0.35">
      <c r="O65" s="139"/>
      <c r="P65" s="139"/>
      <c r="Q65" s="139"/>
      <c r="R65" s="139"/>
      <c r="S65" s="139"/>
      <c r="T65" s="139"/>
      <c r="U65" s="139"/>
    </row>
  </sheetData>
  <sheetProtection algorithmName="SHA-512" hashValue="5+WBLjwabVDupg4rngpSZ5nRn1ajKEzE4D+5JEHhIHOed0DykxLWae6negcan7237YkOa2kZVkCHhlC1vK4tRA==" saltValue="Urb1PtsMGz2aC123Vzxv/w==" spinCount="100000" sheet="1" objects="1" scenarios="1"/>
  <mergeCells count="1">
    <mergeCell ref="A3:B3"/>
  </mergeCells>
  <pageMargins left="0.7" right="0.7" top="0.78749999999999998" bottom="0.78749999999999998"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14</vt:i4>
      </vt:variant>
      <vt:variant>
        <vt:lpstr>Benannte Bereiche</vt:lpstr>
      </vt:variant>
      <vt:variant>
        <vt:i4>15</vt:i4>
      </vt:variant>
    </vt:vector>
  </HeadingPairs>
  <TitlesOfParts>
    <vt:vector size="29" baseType="lpstr">
      <vt:lpstr>Erläuterungen</vt:lpstr>
      <vt:lpstr>Eingabe</vt:lpstr>
      <vt:lpstr>Waldbesitzerbericht</vt:lpstr>
      <vt:lpstr>Hauptergebnisse</vt:lpstr>
      <vt:lpstr>Eiche</vt:lpstr>
      <vt:lpstr>Buche</vt:lpstr>
      <vt:lpstr>ALh</vt:lpstr>
      <vt:lpstr>ALn</vt:lpstr>
      <vt:lpstr>Fichte</vt:lpstr>
      <vt:lpstr>Douglasie</vt:lpstr>
      <vt:lpstr>Kiefer</vt:lpstr>
      <vt:lpstr>Lärche</vt:lpstr>
      <vt:lpstr>Parameter</vt:lpstr>
      <vt:lpstr>Hilfsblatt</vt:lpstr>
      <vt:lpstr>Erläuterungen!_CTVBIBLIOGRAPHY1</vt:lpstr>
      <vt:lpstr>Erläuterungen!_CTVL00135a7a2bcbb734b29af3aa82341c06fec</vt:lpstr>
      <vt:lpstr>Erläuterungen!_CTVL0013ee17a41072d4ef899da32e4ce9dbee9</vt:lpstr>
      <vt:lpstr>Erläuterungen!_CTVL0016c560007f51b43b0adb0af4529a44494</vt:lpstr>
      <vt:lpstr>Erläuterungen!_CTVL0017b597b43fa17488182719ad2317250d3</vt:lpstr>
      <vt:lpstr>Erläuterungen!_CTVL00183de7bb871e047128b106acb1de2aea8</vt:lpstr>
      <vt:lpstr>Erläuterungen!_CTVL0018b2999c4ead8454a9a2491858df0d71d</vt:lpstr>
      <vt:lpstr>Erläuterungen!_CTVL001a7243c2376004077aaba149fd05fbd3c</vt:lpstr>
      <vt:lpstr>Erläuterungen!_CTVL001bd9a71eb41b4492899569f1f79de4dd6</vt:lpstr>
      <vt:lpstr>Erläuterungen!_CTVL001ccf7be7976214a0685c2233ed0446ce7</vt:lpstr>
      <vt:lpstr>Erläuterungen!_CTVP001478d81aa8c5541b7bf9a291f823240a8</vt:lpstr>
      <vt:lpstr>Erläuterungen!_CTVP001879cc5b7dbd54ff2bee80c99b20d2cc1</vt:lpstr>
      <vt:lpstr>Erläuterungen!_CTVP001af4dbcf62ad24cb59b2e6821a8290a0f</vt:lpstr>
      <vt:lpstr>Erläuterungen!_CTVP001d5044c89ef0447a0b5eebd4ce9e1d46d</vt:lpstr>
      <vt:lpstr>Hauptergebnisse!Druckbereich</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Schluhe, Maike</dc:creator>
  <cp:keywords/>
  <dc:description/>
  <cp:lastModifiedBy>Claudia Schulze</cp:lastModifiedBy>
  <cp:revision>4</cp:revision>
  <dcterms:created xsi:type="dcterms:W3CDTF">2017-04-24T08:37:08Z</dcterms:created>
  <dcterms:modified xsi:type="dcterms:W3CDTF">2022-01-12T09:58:20Z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Microsoft</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